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charts/chartEx7.xml" ContentType="application/vnd.ms-office.chartex+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Ex8.xml" ContentType="application/vnd.ms-office.chartex+xml"/>
  <Override PartName="/xl/charts/style8.xml" ContentType="application/vnd.ms-office.chartstyle+xml"/>
  <Override PartName="/xl/charts/colors8.xml" ContentType="application/vnd.ms-office.chartcolorstyle+xml"/>
  <Override PartName="/xl/charts/chartEx9.xml" ContentType="application/vnd.ms-office.chartex+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Ex10.xml" ContentType="application/vnd.ms-office.chartex+xml"/>
  <Override PartName="/xl/charts/style10.xml" ContentType="application/vnd.ms-office.chartstyle+xml"/>
  <Override PartName="/xl/charts/colors10.xml" ContentType="application/vnd.ms-office.chartcolorstyle+xml"/>
  <Override PartName="/xl/charts/chartEx11.xml" ContentType="application/vnd.ms-office.chartex+xml"/>
  <Override PartName="/xl/charts/style11.xml" ContentType="application/vnd.ms-office.chartstyle+xml"/>
  <Override PartName="/xl/charts/colors11.xml" ContentType="application/vnd.ms-office.chartcolorstyle+xml"/>
  <Override PartName="/xl/charts/chartEx12.xml" ContentType="application/vnd.ms-office.chartex+xml"/>
  <Override PartName="/xl/charts/style12.xml" ContentType="application/vnd.ms-office.chartstyle+xml"/>
  <Override PartName="/xl/charts/colors12.xml" ContentType="application/vnd.ms-office.chartcolorstyle+xml"/>
  <Override PartName="/xl/charts/chartEx13.xml" ContentType="application/vnd.ms-office.chartex+xml"/>
  <Override PartName="/xl/charts/style13.xml" ContentType="application/vnd.ms-office.chartstyle+xml"/>
  <Override PartName="/xl/charts/colors13.xml" ContentType="application/vnd.ms-office.chartcolorstyle+xml"/>
  <Override PartName="/xl/charts/chartEx14.xml" ContentType="application/vnd.ms-office.chartex+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Ex15.xml" ContentType="application/vnd.ms-office.chartex+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Ex16.xml" ContentType="application/vnd.ms-office.chartex+xml"/>
  <Override PartName="/xl/charts/style16.xml" ContentType="application/vnd.ms-office.chartstyle+xml"/>
  <Override PartName="/xl/charts/colors16.xml" ContentType="application/vnd.ms-office.chartcolorstyle+xml"/>
  <Override PartName="/xl/charts/chart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8.xml" ContentType="application/vnd.openxmlformats-officedocument.drawing+xml"/>
  <Override PartName="/xl/charts/chartEx17.xml" ContentType="application/vnd.ms-office.chartex+xml"/>
  <Override PartName="/xl/charts/style18.xml" ContentType="application/vnd.ms-office.chartstyle+xml"/>
  <Override PartName="/xl/charts/colors18.xml" ContentType="application/vnd.ms-office.chartcolorstyle+xml"/>
  <Override PartName="/xl/drawings/drawing9.xml" ContentType="application/vnd.openxmlformats-officedocument.drawing+xml"/>
  <Override PartName="/xl/charts/chartEx18.xml" ContentType="application/vnd.ms-office.chartex+xml"/>
  <Override PartName="/xl/charts/style19.xml" ContentType="application/vnd.ms-office.chartstyle+xml"/>
  <Override PartName="/xl/charts/colors19.xml" ContentType="application/vnd.ms-office.chartcolorstyle+xml"/>
  <Override PartName="/xl/charts/chartEx19.xml" ContentType="application/vnd.ms-office.chartex+xml"/>
  <Override PartName="/xl/charts/style20.xml" ContentType="application/vnd.ms-office.chartstyle+xml"/>
  <Override PartName="/xl/charts/colors20.xml" ContentType="application/vnd.ms-office.chartcolorstyle+xml"/>
  <Override PartName="/xl/drawings/drawing10.xml" ContentType="application/vnd.openxmlformats-officedocument.drawing+xml"/>
  <Override PartName="/xl/charts/chartEx20.xml" ContentType="application/vnd.ms-office.chartex+xml"/>
  <Override PartName="/xl/charts/style21.xml" ContentType="application/vnd.ms-office.chartstyle+xml"/>
  <Override PartName="/xl/charts/colors21.xml" ContentType="application/vnd.ms-office.chartcolorstyle+xml"/>
  <Override PartName="/xl/drawings/drawing11.xml" ContentType="application/vnd.openxmlformats-officedocument.drawing+xml"/>
  <Override PartName="/xl/charts/chartEx21.xml" ContentType="application/vnd.ms-office.chartex+xml"/>
  <Override PartName="/xl/charts/style22.xml" ContentType="application/vnd.ms-office.chartstyle+xml"/>
  <Override PartName="/xl/charts/colors22.xml" ContentType="application/vnd.ms-office.chartcolorstyle+xml"/>
  <Override PartName="/xl/charts/chartEx22.xml" ContentType="application/vnd.ms-office.chartex+xml"/>
  <Override PartName="/xl/charts/style23.xml" ContentType="application/vnd.ms-office.chartstyle+xml"/>
  <Override PartName="/xl/charts/colors23.xml" ContentType="application/vnd.ms-office.chartcolorstyle+xml"/>
  <Override PartName="/xl/charts/chartEx23.xml" ContentType="application/vnd.ms-office.chartex+xml"/>
  <Override PartName="/xl/charts/style24.xml" ContentType="application/vnd.ms-office.chartstyle+xml"/>
  <Override PartName="/xl/charts/colors24.xml" ContentType="application/vnd.ms-office.chartcolorstyle+xml"/>
  <Override PartName="/xl/drawings/drawing12.xml" ContentType="application/vnd.openxmlformats-officedocument.drawing+xml"/>
  <Override PartName="/xl/charts/chartEx24.xml" ContentType="application/vnd.ms-office.chartex+xml"/>
  <Override PartName="/xl/charts/style25.xml" ContentType="application/vnd.ms-office.chartstyle+xml"/>
  <Override PartName="/xl/charts/colors25.xml" ContentType="application/vnd.ms-office.chartcolorstyle+xml"/>
  <Override PartName="/xl/charts/chartEx25.xml" ContentType="application/vnd.ms-office.chartex+xml"/>
  <Override PartName="/xl/charts/style26.xml" ContentType="application/vnd.ms-office.chartstyle+xml"/>
  <Override PartName="/xl/charts/colors26.xml" ContentType="application/vnd.ms-office.chartcolorstyle+xml"/>
  <Override PartName="/xl/charts/chartEx26.xml" ContentType="application/vnd.ms-office.chartex+xml"/>
  <Override PartName="/xl/charts/style27.xml" ContentType="application/vnd.ms-office.chartstyle+xml"/>
  <Override PartName="/xl/charts/colors27.xml" ContentType="application/vnd.ms-office.chartcolorstyle+xml"/>
  <Override PartName="/xl/drawings/drawing13.xml" ContentType="application/vnd.openxmlformats-officedocument.drawing+xml"/>
  <Override PartName="/xl/charts/chartEx27.xml" ContentType="application/vnd.ms-office.chartex+xml"/>
  <Override PartName="/xl/charts/style28.xml" ContentType="application/vnd.ms-office.chartstyle+xml"/>
  <Override PartName="/xl/charts/colors28.xml" ContentType="application/vnd.ms-office.chartcolorstyle+xml"/>
  <Override PartName="/xl/charts/chartEx28.xml" ContentType="application/vnd.ms-office.chartex+xml"/>
  <Override PartName="/xl/charts/style29.xml" ContentType="application/vnd.ms-office.chartstyle+xml"/>
  <Override PartName="/xl/charts/colors29.xml" ContentType="application/vnd.ms-office.chartcolorstyle+xml"/>
  <Override PartName="/xl/drawings/drawing14.xml" ContentType="application/vnd.openxmlformats-officedocument.drawing+xml"/>
  <Override PartName="/xl/charts/chartEx29.xml" ContentType="application/vnd.ms-office.chartex+xml"/>
  <Override PartName="/xl/charts/style30.xml" ContentType="application/vnd.ms-office.chartstyle+xml"/>
  <Override PartName="/xl/charts/colors30.xml" ContentType="application/vnd.ms-office.chartcolorstyle+xml"/>
  <Override PartName="/xl/charts/chartEx30.xml" ContentType="application/vnd.ms-office.chartex+xml"/>
  <Override PartName="/xl/charts/style31.xml" ContentType="application/vnd.ms-office.chartstyle+xml"/>
  <Override PartName="/xl/charts/colors31.xml" ContentType="application/vnd.ms-office.chartcolorstyle+xml"/>
  <Override PartName="/xl/charts/chartEx31.xml" ContentType="application/vnd.ms-office.chartex+xml"/>
  <Override PartName="/xl/charts/style32.xml" ContentType="application/vnd.ms-office.chartstyle+xml"/>
  <Override PartName="/xl/charts/colors32.xml" ContentType="application/vnd.ms-office.chartcolorstyle+xml"/>
  <Override PartName="/xl/charts/chartEx32.xml" ContentType="application/vnd.ms-office.chartex+xml"/>
  <Override PartName="/xl/charts/style33.xml" ContentType="application/vnd.ms-office.chartstyle+xml"/>
  <Override PartName="/xl/charts/colors33.xml" ContentType="application/vnd.ms-office.chartcolorstyle+xml"/>
  <Override PartName="/xl/charts/chartEx33.xml" ContentType="application/vnd.ms-office.chartex+xml"/>
  <Override PartName="/xl/charts/style34.xml" ContentType="application/vnd.ms-office.chartstyle+xml"/>
  <Override PartName="/xl/charts/colors34.xml" ContentType="application/vnd.ms-office.chartcolorstyle+xml"/>
  <Override PartName="/xl/charts/chartEx34.xml" ContentType="application/vnd.ms-office.chartex+xml"/>
  <Override PartName="/xl/charts/style35.xml" ContentType="application/vnd.ms-office.chartstyle+xml"/>
  <Override PartName="/xl/charts/colors35.xml" ContentType="application/vnd.ms-office.chartcolorstyle+xml"/>
  <Override PartName="/xl/drawings/drawing15.xml" ContentType="application/vnd.openxmlformats-officedocument.drawing+xml"/>
  <Override PartName="/xl/charts/chartEx35.xml" ContentType="application/vnd.ms-office.chartex+xml"/>
  <Override PartName="/xl/charts/style36.xml" ContentType="application/vnd.ms-office.chartstyle+xml"/>
  <Override PartName="/xl/charts/colors36.xml" ContentType="application/vnd.ms-office.chartcolorstyle+xml"/>
  <Override PartName="/xl/drawings/drawing16.xml" ContentType="application/vnd.openxmlformats-officedocument.drawing+xml"/>
  <Override PartName="/xl/charts/chartEx36.xml" ContentType="application/vnd.ms-office.chartex+xml"/>
  <Override PartName="/xl/charts/style37.xml" ContentType="application/vnd.ms-office.chartstyle+xml"/>
  <Override PartName="/xl/charts/colors37.xml" ContentType="application/vnd.ms-office.chartcolorstyle+xml"/>
  <Override PartName="/xl/drawings/drawing17.xml" ContentType="application/vnd.openxmlformats-officedocument.drawing+xml"/>
  <Override PartName="/xl/charts/chartEx37.xml" ContentType="application/vnd.ms-office.chartex+xml"/>
  <Override PartName="/xl/charts/style38.xml" ContentType="application/vnd.ms-office.chartstyle+xml"/>
  <Override PartName="/xl/charts/colors38.xml" ContentType="application/vnd.ms-office.chartcolorstyle+xml"/>
  <Override PartName="/xl/charts/chartEx38.xml" ContentType="application/vnd.ms-office.chartex+xml"/>
  <Override PartName="/xl/charts/style39.xml" ContentType="application/vnd.ms-office.chartstyle+xml"/>
  <Override PartName="/xl/charts/colors39.xml" ContentType="application/vnd.ms-office.chartcolorstyle+xml"/>
  <Override PartName="/xl/charts/chartEx39.xml" ContentType="application/vnd.ms-office.chartex+xml"/>
  <Override PartName="/xl/charts/style40.xml" ContentType="application/vnd.ms-office.chartstyle+xml"/>
  <Override PartName="/xl/charts/colors40.xml" ContentType="application/vnd.ms-office.chartcolorstyle+xml"/>
  <Override PartName="/xl/charts/chartEx40.xml" ContentType="application/vnd.ms-office.chartex+xml"/>
  <Override PartName="/xl/charts/style41.xml" ContentType="application/vnd.ms-office.chartstyle+xml"/>
  <Override PartName="/xl/charts/colors41.xml" ContentType="application/vnd.ms-office.chartcolorstyle+xml"/>
  <Override PartName="/xl/charts/chartEx41.xml" ContentType="application/vnd.ms-office.chartex+xml"/>
  <Override PartName="/xl/charts/style42.xml" ContentType="application/vnd.ms-office.chartstyle+xml"/>
  <Override PartName="/xl/charts/colors42.xml" ContentType="application/vnd.ms-office.chartcolorstyle+xml"/>
  <Override PartName="/xl/drawings/drawing18.xml" ContentType="application/vnd.openxmlformats-officedocument.drawing+xml"/>
  <Override PartName="/xl/charts/chartEx42.xml" ContentType="application/vnd.ms-office.chartex+xml"/>
  <Override PartName="/xl/charts/style43.xml" ContentType="application/vnd.ms-office.chartstyle+xml"/>
  <Override PartName="/xl/charts/colors43.xml" ContentType="application/vnd.ms-office.chartcolorstyle+xml"/>
  <Override PartName="/xl/drawings/drawing19.xml" ContentType="application/vnd.openxmlformats-officedocument.drawing+xml"/>
  <Override PartName="/xl/charts/chartEx43.xml" ContentType="application/vnd.ms-office.chartex+xml"/>
  <Override PartName="/xl/charts/style44.xml" ContentType="application/vnd.ms-office.chartstyle+xml"/>
  <Override PartName="/xl/charts/colors44.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codeName="DieseArbeitsmappe"/>
  <mc:AlternateContent xmlns:mc="http://schemas.openxmlformats.org/markup-compatibility/2006">
    <mc:Choice Requires="x15">
      <x15ac:absPath xmlns:x15ac="http://schemas.microsoft.com/office/spreadsheetml/2010/11/ac" url="D:\Dropbox\feel-ok\Website\files\jahresberichte\"/>
    </mc:Choice>
  </mc:AlternateContent>
  <bookViews>
    <workbookView xWindow="0" yWindow="0" windowWidth="28800" windowHeight="13410" firstSheet="22" activeTab="26"/>
  </bookViews>
  <sheets>
    <sheet name="Index" sheetId="1" r:id="rId1"/>
    <sheet name="Legende" sheetId="3" r:id="rId2"/>
    <sheet name="feel-ok.ch" sheetId="4" r:id="rId3"/>
    <sheet name="CH - J - Freizeit, Job" sheetId="2" r:id="rId4"/>
    <sheet name="CH - J - Konsum, Sucht" sheetId="12" r:id="rId5"/>
    <sheet name="CH - J - Konflikte, Krise" sheetId="13" r:id="rId6"/>
    <sheet name="CH - J - Körper, Psyche" sheetId="14" r:id="rId7"/>
    <sheet name="CH - J - Austausch" sheetId="15" r:id="rId8"/>
    <sheet name="CH - Schule - F&amp;F" sheetId="8" r:id="rId9"/>
    <sheet name="CH - Übergeordnete Ressourcen" sheetId="9" r:id="rId10"/>
    <sheet name="CH - Schule" sheetId="6" r:id="rId11"/>
    <sheet name="CH - Eltern - Themen" sheetId="16" r:id="rId12"/>
    <sheet name="feel-ok.at" sheetId="18" r:id="rId13"/>
    <sheet name="AT - J - Freizeit, Job" sheetId="19" r:id="rId14"/>
    <sheet name="AT - J - Konsum, Sucht" sheetId="20" r:id="rId15"/>
    <sheet name="AT - J - Konflikte, Krise" sheetId="21" r:id="rId16"/>
    <sheet name="AT - J - Körper, Psyche" sheetId="22" r:id="rId17"/>
    <sheet name="AT - Schule - Themen" sheetId="23" r:id="rId18"/>
    <sheet name="AT - Schule" sheetId="24" r:id="rId19"/>
    <sheet name="AT - Übergeordnete Ressourcen" sheetId="25" r:id="rId20"/>
    <sheet name="feelok.de" sheetId="26" r:id="rId21"/>
    <sheet name="DE - J - Themen, Beratung" sheetId="27" r:id="rId22"/>
    <sheet name="DE - Schule" sheetId="28" r:id="rId23"/>
    <sheet name="CH - AT - DE - Überblick" sheetId="29" r:id="rId24"/>
    <sheet name="CH-AT-DE - Nation, KT, BL" sheetId="10" r:id="rId25"/>
    <sheet name="CH-AT-DE - Technologie" sheetId="11" r:id="rId26"/>
    <sheet name="Netzwerk feel-ok (2016)" sheetId="17" r:id="rId27"/>
  </sheets>
  <definedNames>
    <definedName name="_xlchart.v1.0" hidden="1">'feel-ok.ch'!$C$26:$C$43</definedName>
    <definedName name="_xlchart.v1.1" hidden="1">'feel-ok.ch'!$G$26:$G$43</definedName>
    <definedName name="_xlchart.v1.10" hidden="1">'CH - J - Konsum, Sucht'!$C$12:$C$19</definedName>
    <definedName name="_xlchart.v1.11" hidden="1">'CH - J - Konsum, Sucht'!$G$12:$G$19</definedName>
    <definedName name="_xlchart.v1.12" hidden="1">'CH - J - Konsum, Sucht'!$C$42:$C$68</definedName>
    <definedName name="_xlchart.v1.13" hidden="1">'CH - J - Konsum, Sucht'!$G$42:$G$68</definedName>
    <definedName name="_xlchart.v1.14" hidden="1">'CH - J - Konflikte, Krise'!$C$12:$C$30</definedName>
    <definedName name="_xlchart.v1.15" hidden="1">'CH - J - Konflikte, Krise'!$G$12:$G$30</definedName>
    <definedName name="_xlchart.v1.16" hidden="1">'CH - J - Konflikte, Krise'!$C$38:$C$42</definedName>
    <definedName name="_xlchart.v1.17" hidden="1">'CH - J - Konflikte, Krise'!$G$38:$G$42</definedName>
    <definedName name="_xlchart.v1.18" hidden="1">'CH - J - Körper, Psyche'!$C$47:$C$49</definedName>
    <definedName name="_xlchart.v1.19" hidden="1">'CH - J - Körper, Psyche'!$G$47:$G$49</definedName>
    <definedName name="_xlchart.v1.2" hidden="1">'CH - J - Freizeit, Job'!$C$24:$C$30</definedName>
    <definedName name="_xlchart.v1.20" hidden="1">'CH - J - Körper, Psyche'!$C$12:$C$14</definedName>
    <definedName name="_xlchart.v1.21" hidden="1">'CH - J - Körper, Psyche'!$G$12:$G$14</definedName>
    <definedName name="_xlchart.v1.22" hidden="1">'CH - J - Körper, Psyche'!$C$21:$C$40</definedName>
    <definedName name="_xlchart.v1.23" hidden="1">'CH - J - Körper, Psyche'!$G$21:$G$40</definedName>
    <definedName name="_xlchart.v1.24" hidden="1">'CH - J - Körper, Psyche'!$C$75:$C$82</definedName>
    <definedName name="_xlchart.v1.25" hidden="1">'CH - J - Körper, Psyche'!$G$75:$G$82</definedName>
    <definedName name="_xlchart.v1.26" hidden="1">'CH - J - Körper, Psyche'!$C$57:$C$68</definedName>
    <definedName name="_xlchart.v1.27" hidden="1">'CH - J - Körper, Psyche'!$G$57:$G$68</definedName>
    <definedName name="_xlchart.v1.28" hidden="1">'CH - J - Austausch'!$C$12:$C$15</definedName>
    <definedName name="_xlchart.v1.29" hidden="1">'CH - J - Austausch'!$G$12:$G$15</definedName>
    <definedName name="_xlchart.v1.3" hidden="1">'CH - J - Freizeit, Job'!$G$24:$G$30</definedName>
    <definedName name="_xlchart.v1.30" hidden="1">'CH - Übergeordnete Ressourcen'!$C$88:$C$104</definedName>
    <definedName name="_xlchart.v1.31" hidden="1">'CH - Übergeordnete Ressourcen'!$D$88:$D$104</definedName>
    <definedName name="_xlchart.v1.32" hidden="1">'CH - Schule'!$C$6:$C$18</definedName>
    <definedName name="_xlchart.v1.33" hidden="1">'CH - Schule'!$F$6:$F$18</definedName>
    <definedName name="_xlchart.v1.34" hidden="1">'CH - Eltern - Themen'!$C$19:$C$23</definedName>
    <definedName name="_xlchart.v1.35" hidden="1">'CH - Eltern - Themen'!$G$19:$G$23</definedName>
    <definedName name="_xlchart.v1.36" hidden="1">'CH - Eltern - Themen'!$C$12:$C$12</definedName>
    <definedName name="_xlchart.v1.37" hidden="1">'CH - Eltern - Themen'!$G$12:$G$12</definedName>
    <definedName name="_xlchart.v1.38" hidden="1">'feel-ok.at'!$C$23:$C$38</definedName>
    <definedName name="_xlchart.v1.39" hidden="1">'feel-ok.at'!$G$23:$G$38</definedName>
    <definedName name="_xlchart.v1.4" hidden="1">'CH - J - Freizeit, Job'!$C$12:$C$16</definedName>
    <definedName name="_xlchart.v1.40" hidden="1">'AT - J - Freizeit, Job'!$C$22:$C$27</definedName>
    <definedName name="_xlchart.v1.41" hidden="1">'AT - J - Freizeit, Job'!$G$22:$G$27</definedName>
    <definedName name="_xlchart.v1.42" hidden="1">'AT - J - Freizeit, Job'!$C$34:$C$42</definedName>
    <definedName name="_xlchart.v1.43" hidden="1">'AT - J - Freizeit, Job'!$G$34:$G$42</definedName>
    <definedName name="_xlchart.v1.44" hidden="1">'AT - J - Freizeit, Job'!$C$12:$C$14</definedName>
    <definedName name="_xlchart.v1.45" hidden="1">'AT - J - Freizeit, Job'!$G$12:$G$14</definedName>
    <definedName name="_xlchart.v1.46" hidden="1">'AT - J - Konsum, Sucht'!$C$27:$C$36</definedName>
    <definedName name="_xlchart.v1.47" hidden="1">'AT - J - Konsum, Sucht'!$G$27:$G$36</definedName>
    <definedName name="_xlchart.v1.48" hidden="1">'AT - J - Konsum, Sucht'!$C$43:$C$68</definedName>
    <definedName name="_xlchart.v1.49" hidden="1">'AT - J - Konsum, Sucht'!$G$43:$G$68</definedName>
    <definedName name="_xlchart.v1.5" hidden="1">'CH - J - Freizeit, Job'!$G$12:$G$16</definedName>
    <definedName name="_xlchart.v1.50" hidden="1">'AT - J - Konsum, Sucht'!$C$12:$C$20</definedName>
    <definedName name="_xlchart.v1.51" hidden="1">'AT - J - Konsum, Sucht'!$G$12:$G$20</definedName>
    <definedName name="_xlchart.v1.52" hidden="1">'AT - J - Konflikte, Krise'!$C$12:$C$28</definedName>
    <definedName name="_xlchart.v1.53" hidden="1">'AT - J - Konflikte, Krise'!$G$12:$G$28</definedName>
    <definedName name="_xlchart.v1.54" hidden="1">'AT - J - Konflikte, Krise'!$C$35:$C$37</definedName>
    <definedName name="_xlchart.v1.55" hidden="1">'AT - J - Konflikte, Krise'!$G$35:$G$37</definedName>
    <definedName name="_xlchart.v1.56" hidden="1">'AT - J - Körper, Psyche'!$C$21:$C$37</definedName>
    <definedName name="_xlchart.v1.57" hidden="1">'AT - J - Körper, Psyche'!$G$21:$G$37</definedName>
    <definedName name="_xlchart.v1.58" hidden="1">'AT - J - Körper, Psyche'!$C$55:$C$57</definedName>
    <definedName name="_xlchart.v1.59" hidden="1">'AT - J - Körper, Psyche'!$G$55:$G$57</definedName>
    <definedName name="_xlchart.v1.6" hidden="1">'CH - J - Freizeit, Job'!$C$38:$C$47</definedName>
    <definedName name="_xlchart.v1.60" hidden="1">'AT - J - Körper, Psyche'!$C$12:$C$14</definedName>
    <definedName name="_xlchart.v1.61" hidden="1">'AT - J - Körper, Psyche'!$G$12:$G$14</definedName>
    <definedName name="_xlchart.v1.62" hidden="1">'AT - J - Körper, Psyche'!$C$44:$C$48</definedName>
    <definedName name="_xlchart.v1.63" hidden="1">'AT - J - Körper, Psyche'!$G$44:$G$48</definedName>
    <definedName name="_xlchart.v1.64" hidden="1">'AT - J - Körper, Psyche'!$C$82:$C$88</definedName>
    <definedName name="_xlchart.v1.65" hidden="1">'AT - J - Körper, Psyche'!$G$82:$G$88</definedName>
    <definedName name="_xlchart.v1.66" hidden="1">'AT - J - Körper, Psyche'!$C$64:$C$75</definedName>
    <definedName name="_xlchart.v1.67" hidden="1">'AT - J - Körper, Psyche'!$G$64:$G$75</definedName>
    <definedName name="_xlchart.v1.68" hidden="1">'AT - Schule'!$C$6:$C$19</definedName>
    <definedName name="_xlchart.v1.69" hidden="1">'AT - Schule'!$F$6:$F$19</definedName>
    <definedName name="_xlchart.v1.7" hidden="1">'CH - J - Freizeit, Job'!$G$38:$G$47</definedName>
    <definedName name="_xlchart.v1.70" hidden="1">feelok.de!$C$16:$C$20</definedName>
    <definedName name="_xlchart.v1.71" hidden="1">feelok.de!$G$16:$G$20</definedName>
    <definedName name="_xlchart.v1.72" hidden="1">'DE - J - Themen, Beratung'!$C$13:$C$21</definedName>
    <definedName name="_xlchart.v1.73" hidden="1">'DE - J - Themen, Beratung'!$G$13:$G$21</definedName>
    <definedName name="_xlchart.v1.74" hidden="1">'DE - J - Themen, Beratung'!$C$28:$C$36</definedName>
    <definedName name="_xlchart.v1.75" hidden="1">'DE - J - Themen, Beratung'!$G$28:$G$36</definedName>
    <definedName name="_xlchart.v1.76" hidden="1">'DE - J - Themen, Beratung'!$C$76:$C$78</definedName>
    <definedName name="_xlchart.v1.77" hidden="1">'DE - J - Themen, Beratung'!$G$76:$G$78</definedName>
    <definedName name="_xlchart.v1.78" hidden="1">'DE - J - Themen, Beratung'!$C$85:$C$92</definedName>
    <definedName name="_xlchart.v1.79" hidden="1">'DE - J - Themen, Beratung'!$G$85:$G$92</definedName>
    <definedName name="_xlchart.v1.8" hidden="1">'CH - J - Konsum, Sucht'!$C$27:$C$35</definedName>
    <definedName name="_xlchart.v1.80" hidden="1">'DE - J - Themen, Beratung'!$C$43:$C$69</definedName>
    <definedName name="_xlchart.v1.81" hidden="1">'DE - J - Themen, Beratung'!$G$43:$G$69</definedName>
    <definedName name="_xlchart.v1.82" hidden="1">'DE - Schule'!$C$6:$C$10</definedName>
    <definedName name="_xlchart.v1.83" hidden="1">'DE - Schule'!$F$6:$F$10</definedName>
    <definedName name="_xlchart.v1.84" hidden="1">'CH - AT - DE - Überblick'!$D$7:$D$26</definedName>
    <definedName name="_xlchart.v1.85" hidden="1">'CH - AT - DE - Überblick'!$H$7:$H$26</definedName>
    <definedName name="_xlchart.v1.9" hidden="1">'CH - J - Konsum, Sucht'!$G$27:$G$35</definedName>
    <definedName name="AT.J.Alkohol" localSheetId="14">'AT - J - Konsum, Sucht'!$B$8</definedName>
    <definedName name="AT.J.Beruf" localSheetId="13">'AT - J - Freizeit, Job'!$B$8</definedName>
    <definedName name="AT.J.Cannabis" localSheetId="14">'AT - J - Konsum, Sucht'!$B$23</definedName>
    <definedName name="AT.J.Ernährung" localSheetId="16">'AT - J - Körper, Psyche'!$B$8</definedName>
    <definedName name="AT.J.Gewalt" localSheetId="15">'AT - J - Konflikte, Krise'!$B$8</definedName>
    <definedName name="AT.J.Gewalt.Cybermobbing" localSheetId="15">'AT - J - Konflikte, Krise'!$C$17</definedName>
    <definedName name="AT.J.Gewalt.sexuelleGewalt" localSheetId="15">'AT - J - Konflikte, Krise'!$C$26</definedName>
    <definedName name="AT.J.Gewalt.Werbinich" localSheetId="15">'AT - J - Konflikte, Krise'!$C$18</definedName>
    <definedName name="AT.J.Gewicht" localSheetId="16">'AT - J - Körper, Psyche'!$B$17</definedName>
    <definedName name="AT.J.GS" localSheetId="14">'AT - J - Konsum, Sucht'!$B$71</definedName>
    <definedName name="AT.J.Lärm">'AT - J - Körper, Psyche'!$B$40</definedName>
    <definedName name="AT.J.Rauchen" localSheetId="14">'AT - J - Konsum, Sucht'!$B$39</definedName>
    <definedName name="AT.J.Selbstvertrauen" localSheetId="16">'AT - J - Körper, Psyche'!$B$51</definedName>
    <definedName name="AT.J.Selbstvertrauen.Werbinich" localSheetId="16">'AT - J - Körper, Psyche'!$C$57</definedName>
    <definedName name="AT.J.Sex" localSheetId="16">'AT - J - Körper, Psyche'!$B$60</definedName>
    <definedName name="AT.J.Sex.sexuelleGewalt" localSheetId="16">'AT - J - Körper, Psyche'!$C$75</definedName>
    <definedName name="AT.J.Sport" localSheetId="13">'AT - J - Freizeit, Job'!$B$18</definedName>
    <definedName name="AT.J.Stress" localSheetId="16">'AT - J - Körper, Psyche'!$B$78</definedName>
    <definedName name="AT.J.Suizid" localSheetId="15">'AT - J - Konflikte, Krise'!$B$31</definedName>
    <definedName name="AT.J.Webprofi" localSheetId="13">'AT - J - Freizeit, Job'!$B$30</definedName>
    <definedName name="AT.J.Webprofi.Cybermobbing" localSheetId="13">'AT - J - Freizeit, Job'!$C$41</definedName>
    <definedName name="AT.J.Webprofi.SexImNetz" localSheetId="13">'AT - J - Freizeit, Job'!$C$37</definedName>
    <definedName name="AT.L.Anwendung" localSheetId="18">'AT - Schule'!$B$22</definedName>
    <definedName name="AT.L.Klassenmanagement" localSheetId="17">'AT - Schule - Themen'!$C$5</definedName>
    <definedName name="CH.E.Belastungen">'CH - Eltern - Themen'!$B$15</definedName>
    <definedName name="CH.E.Erziehung">'CH - Eltern - Themen'!$B$8</definedName>
    <definedName name="CH.J.Alkohol">'CH - J - Konsum, Sucht'!$B$8</definedName>
    <definedName name="CH.J.Austausch">'CH - J - Austausch'!$B$8</definedName>
    <definedName name="CH.J.Beruf">'CH - J - Freizeit, Job'!$B$8</definedName>
    <definedName name="CH.J.Cannabis">'CH - J - Konsum, Sucht'!$B$23</definedName>
    <definedName name="CH.J.Ernährung">'CH - J - Körper, Psyche'!$B$8</definedName>
    <definedName name="CH.J.Gewalt">'CH - J - Konflikte, Krise'!$B$8</definedName>
    <definedName name="CH.J.Gewalt.Cybermobbing">'CH - J - Konflikte, Krise'!$C$19</definedName>
    <definedName name="CH.J.Gewalt.sexuelleGewalt">'CH - J - Konflikte, Krise'!$C$28</definedName>
    <definedName name="CH.J.Gewalt.Werbinich">'CH - J - Konflikte, Krise'!$C$20</definedName>
    <definedName name="CH.J.Gewicht">'CH - J - Körper, Psyche'!$B$17</definedName>
    <definedName name="CH.J.GS">'CH - J - Konsum, Sucht'!$B$71</definedName>
    <definedName name="CH.J.Rauchen">'CH - J - Konsum, Sucht'!$B$38</definedName>
    <definedName name="CH.J.Selbstvertrauen">'CH - J - Körper, Psyche'!$B$43</definedName>
    <definedName name="CH.J.Selbstvertrauen.Werbinich">'CH - J - Körper, Psyche'!$C$49</definedName>
    <definedName name="CH.J.Sex">'CH - J - Körper, Psyche'!$B$53</definedName>
    <definedName name="CH.J.Sex.SexinNetz">'CH - J - Körper, Psyche'!$B$62</definedName>
    <definedName name="CH.J.Sex.sexuelleGewalt">'CH - J - Körper, Psyche'!$C$68</definedName>
    <definedName name="CH.J.Sport">'CH - J - Freizeit, Job'!$B$20</definedName>
    <definedName name="CH.J.Stress">'CH - J - Körper, Psyche'!$B$71</definedName>
    <definedName name="CH.J.Suizid">'CH - J - Konflikte, Krise'!$B$34</definedName>
    <definedName name="CH.J.Webprofi">'CH - J - Freizeit, Job'!$B$34</definedName>
    <definedName name="CH.J.Webprofi.Cybermobbing">'CH - J - Freizeit, Job'!$C$46</definedName>
    <definedName name="CH.J.Webprofi.SexImNetz">'CH - J - Freizeit, Job'!$C$41</definedName>
    <definedName name="CH.L.Anwendung">'CH - Schule'!$B$21</definedName>
    <definedName name="CH.L.Bestellungen">'CH - Schule'!$B$32</definedName>
    <definedName name="CH.L.FF">'CH - Schule - F&amp;F'!$C$5</definedName>
    <definedName name="DE.J.Alkohol" localSheetId="21">'DE - J - Themen, Beratung'!$B$9</definedName>
    <definedName name="DE.J.Cannabis" localSheetId="21">'DE - J - Themen, Beratung'!$B$24</definedName>
    <definedName name="DE.J.Rauchen" localSheetId="21">'DE - J - Themen, Beratung'!$B$39</definedName>
    <definedName name="DE.J.Selbstvertrauen">'DE - J - Themen, Beratung'!$B$72</definedName>
    <definedName name="DE.J.Stress">'DE - J - Themen, Beratung'!$B$81</definedName>
    <definedName name="leg.avgTimeOnPage">Legende!$B$12</definedName>
    <definedName name="leg.download">Legende!$B$34</definedName>
    <definedName name="leg.interventionstage">Legende!$B$22</definedName>
    <definedName name="leg.onlineseit">Legende!$B$28</definedName>
    <definedName name="leg.pageviews">Legende!$B$16</definedName>
    <definedName name="leg.proz.verteilung">Legende!$B$30</definedName>
    <definedName name="leg.sessions">Legende!$B$7</definedName>
    <definedName name="leg.timeOnPage">Legende!$B$10</definedName>
    <definedName name="leg.trend">Legende!$B$26</definedName>
    <definedName name="leg.uniquePageviews">Legende!$B$19</definedName>
    <definedName name="leg.verlauf">Legende!$B$32</definedName>
    <definedName name="leg.videostatistiken">Legende!$B$36</definedName>
    <definedName name="leg.wert">Legende!$B$24</definedName>
    <definedName name="Überblick.Alkohol">'CH - AT - DE - Überblick'!$A$30</definedName>
    <definedName name="Überblick.Austausch">'CH - AT - DE - Überblick'!$A$39</definedName>
    <definedName name="Überblick.Beruf">'CH - AT - DE - Überblick'!$A$46</definedName>
    <definedName name="Überblick.Cannabis">'CH - AT - DE - Überblick'!$A$54</definedName>
    <definedName name="Überblick.Ernährung">'CH - AT - DE - Überblick'!$A$63</definedName>
    <definedName name="Überblick.Erziehung">'CH - AT - DE - Überblick'!$A$71</definedName>
    <definedName name="Überblick.FF">'CH - AT - DE - Überblick'!$A$78</definedName>
    <definedName name="Überblick.Gewalt">'CH - AT - DE - Überblick'!$A$85</definedName>
    <definedName name="Überblick.Gewicht">'CH - AT - DE - Überblick'!$A$93</definedName>
    <definedName name="Überblick.GS">'CH - AT - DE - Überblick'!$A$101</definedName>
    <definedName name="Überblick.KM">'CH - AT - DE - Überblick'!$A$109</definedName>
    <definedName name="Überblick.Lärm">'CH - AT - DE - Überblick'!$A$116</definedName>
    <definedName name="Überblick.ps.Belastungen">'CH - AT - DE - Überblick'!$A$123</definedName>
    <definedName name="Überblick.Rauchen">'CH - AT - DE - Überblick'!$A$130</definedName>
    <definedName name="Überblick.Sex">'CH - AT - DE - Überblick'!$A$148</definedName>
    <definedName name="Überblick.Sport">'CH - AT - DE - Überblick'!$A$156</definedName>
    <definedName name="Überblick.Stress">'CH - AT - DE - Überblick'!$A$164</definedName>
    <definedName name="Überblick.Suizid">'CH - AT - DE - Überblick'!$A$173</definedName>
    <definedName name="Überblick.Sv">'CH - AT - DE - Überblick'!$A$139</definedName>
    <definedName name="Überblick.Webprofi">'CH - AT - DE - Überblick'!$A$181</definedName>
    <definedName name="wertAT">Legende!$F$4</definedName>
    <definedName name="wertCH">Legende!$F$3</definedName>
    <definedName name="wertCHF.Euro">Legende!$F$6</definedName>
    <definedName name="wertDE">Legende!$F$5</definedName>
    <definedName name="wertEuro.CHF">Legende!$F$7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3" l="1"/>
  <c r="D69" i="9" l="1"/>
  <c r="D65" i="9"/>
  <c r="D64" i="9"/>
  <c r="D67" i="9"/>
  <c r="D63" i="9"/>
  <c r="D68" i="9"/>
  <c r="D70" i="9"/>
  <c r="D66" i="9"/>
  <c r="D62" i="9"/>
  <c r="D54" i="9"/>
  <c r="D51" i="9"/>
  <c r="D50" i="9"/>
  <c r="D49" i="9"/>
  <c r="D48" i="9"/>
  <c r="D47" i="9"/>
  <c r="D46" i="9"/>
  <c r="D45" i="9"/>
  <c r="D44" i="9"/>
  <c r="D43" i="9"/>
  <c r="D42" i="9"/>
  <c r="D41" i="9"/>
  <c r="D40" i="9"/>
  <c r="D39" i="9"/>
  <c r="D33" i="9"/>
  <c r="D31" i="9"/>
  <c r="O6" i="29"/>
  <c r="H6" i="29"/>
  <c r="E6" i="29"/>
  <c r="D60" i="9" l="1"/>
  <c r="D38" i="9"/>
  <c r="E39" i="9" s="1"/>
  <c r="D30" i="9"/>
  <c r="E33" i="9" s="1"/>
  <c r="E62" i="9"/>
  <c r="E69" i="9"/>
  <c r="E65" i="9"/>
  <c r="E81" i="9"/>
  <c r="E68" i="9"/>
  <c r="E79" i="9"/>
  <c r="E74" i="9"/>
  <c r="E73" i="9"/>
  <c r="E61" i="9"/>
  <c r="E82" i="9"/>
  <c r="E64" i="9"/>
  <c r="E80" i="9"/>
  <c r="E77" i="9"/>
  <c r="E70" i="9"/>
  <c r="E78" i="9"/>
  <c r="E67" i="9"/>
  <c r="E72" i="9"/>
  <c r="E83" i="9"/>
  <c r="E75" i="9"/>
  <c r="E71" i="9"/>
  <c r="E63" i="9"/>
  <c r="E76" i="9"/>
  <c r="E51" i="9"/>
  <c r="E54" i="9"/>
  <c r="E44" i="9"/>
  <c r="E45" i="9"/>
  <c r="E53" i="9"/>
  <c r="E55" i="9"/>
  <c r="E52" i="9"/>
  <c r="E48" i="9"/>
  <c r="E42" i="9"/>
  <c r="E50" i="9"/>
  <c r="E40" i="9"/>
  <c r="E32" i="9"/>
  <c r="P59" i="27"/>
  <c r="E46" i="9" l="1"/>
  <c r="E49" i="9"/>
  <c r="E41" i="9"/>
  <c r="E66" i="9"/>
  <c r="E89" i="9"/>
  <c r="E93" i="9"/>
  <c r="E97" i="9"/>
  <c r="E101" i="9"/>
  <c r="E90" i="9"/>
  <c r="E94" i="9"/>
  <c r="E98" i="9"/>
  <c r="E102" i="9"/>
  <c r="E91" i="9"/>
  <c r="E95" i="9"/>
  <c r="E99" i="9"/>
  <c r="E103" i="9"/>
  <c r="E88" i="9"/>
  <c r="E92" i="9"/>
  <c r="E96" i="9"/>
  <c r="E100" i="9"/>
  <c r="E104" i="9"/>
  <c r="E31" i="9"/>
  <c r="E43" i="9"/>
  <c r="E47" i="9"/>
  <c r="I28" i="27"/>
  <c r="B17" i="29" l="1"/>
  <c r="O26" i="29"/>
  <c r="C26" i="29"/>
  <c r="D26" i="29"/>
  <c r="C25" i="29"/>
  <c r="D25" i="29"/>
  <c r="C24" i="29"/>
  <c r="D24" i="29"/>
  <c r="C23" i="29"/>
  <c r="D23" i="29"/>
  <c r="G23" i="29"/>
  <c r="C22" i="29"/>
  <c r="D22" i="29"/>
  <c r="E22" i="29"/>
  <c r="C21" i="29"/>
  <c r="D21" i="29"/>
  <c r="C20" i="29"/>
  <c r="D20" i="29"/>
  <c r="B19" i="29"/>
  <c r="C19" i="29"/>
  <c r="D19" i="29"/>
  <c r="G19" i="29"/>
  <c r="L19" i="29"/>
  <c r="B18" i="29"/>
  <c r="C18" i="29"/>
  <c r="D18" i="29"/>
  <c r="L18" i="29"/>
  <c r="C17" i="29"/>
  <c r="D17" i="29"/>
  <c r="G17" i="29"/>
  <c r="H17" i="29"/>
  <c r="L17" i="29"/>
  <c r="C16" i="29"/>
  <c r="D16" i="29"/>
  <c r="C15" i="29"/>
  <c r="D15" i="29"/>
  <c r="C14" i="29"/>
  <c r="D14" i="29"/>
  <c r="O13" i="29"/>
  <c r="C13" i="29"/>
  <c r="D13" i="29"/>
  <c r="G13" i="29"/>
  <c r="L13" i="29"/>
  <c r="O12" i="29"/>
  <c r="L12" i="29"/>
  <c r="B12" i="29"/>
  <c r="C12" i="29"/>
  <c r="D12" i="29"/>
  <c r="C11" i="29"/>
  <c r="D11" i="29"/>
  <c r="C10" i="29"/>
  <c r="D10" i="29"/>
  <c r="C9" i="29"/>
  <c r="D9" i="29"/>
  <c r="C8" i="29"/>
  <c r="D8" i="29"/>
  <c r="E8" i="29"/>
  <c r="C7" i="29"/>
  <c r="D7" i="29"/>
  <c r="O186" i="29"/>
  <c r="L186" i="29"/>
  <c r="D186" i="29"/>
  <c r="E186" i="29"/>
  <c r="F186" i="29"/>
  <c r="G186" i="29"/>
  <c r="O185" i="29"/>
  <c r="O184" i="29" s="1"/>
  <c r="L185" i="29"/>
  <c r="D185" i="29"/>
  <c r="E185" i="29"/>
  <c r="F185" i="29"/>
  <c r="G185" i="29"/>
  <c r="H185" i="29"/>
  <c r="O178" i="29"/>
  <c r="L178" i="29"/>
  <c r="D178" i="29"/>
  <c r="E178" i="29"/>
  <c r="F178" i="29"/>
  <c r="G178" i="29"/>
  <c r="H178" i="29"/>
  <c r="O177" i="29"/>
  <c r="L177" i="29"/>
  <c r="D177" i="29"/>
  <c r="E177" i="29"/>
  <c r="F177" i="29"/>
  <c r="G177" i="29"/>
  <c r="H177" i="29"/>
  <c r="I178" i="29"/>
  <c r="K178" i="29" s="1"/>
  <c r="O170" i="29"/>
  <c r="L170" i="29"/>
  <c r="D170" i="29"/>
  <c r="E170" i="29"/>
  <c r="F170" i="29"/>
  <c r="G170" i="29"/>
  <c r="H170" i="29"/>
  <c r="I170" i="29" s="1"/>
  <c r="K170" i="29" s="1"/>
  <c r="O169" i="29"/>
  <c r="L169" i="29"/>
  <c r="D169" i="29"/>
  <c r="E169" i="29"/>
  <c r="F169" i="29"/>
  <c r="G169" i="29"/>
  <c r="H169" i="29"/>
  <c r="O168" i="29"/>
  <c r="L168" i="29"/>
  <c r="D168" i="29"/>
  <c r="E168" i="29"/>
  <c r="F168" i="29"/>
  <c r="G168" i="29"/>
  <c r="H168" i="29"/>
  <c r="I168" i="29" s="1"/>
  <c r="J168" i="29" s="1"/>
  <c r="I169" i="29"/>
  <c r="O161" i="29"/>
  <c r="L161" i="29"/>
  <c r="D161" i="29"/>
  <c r="E161" i="29"/>
  <c r="F161" i="29"/>
  <c r="G161" i="29"/>
  <c r="H161" i="29"/>
  <c r="I161" i="29" s="1"/>
  <c r="K161" i="29" s="1"/>
  <c r="O160" i="29"/>
  <c r="L160" i="29"/>
  <c r="D160" i="29"/>
  <c r="E160" i="29"/>
  <c r="F160" i="29"/>
  <c r="G160" i="29"/>
  <c r="G159" i="29" s="1"/>
  <c r="H160" i="29"/>
  <c r="O153" i="29"/>
  <c r="L153" i="29"/>
  <c r="D153" i="29"/>
  <c r="E153" i="29"/>
  <c r="F153" i="29"/>
  <c r="G153" i="29"/>
  <c r="H153" i="29"/>
  <c r="I153" i="29" s="1"/>
  <c r="O152" i="29"/>
  <c r="L152" i="29"/>
  <c r="D152" i="29"/>
  <c r="E152" i="29"/>
  <c r="E151" i="29" s="1"/>
  <c r="F152" i="29"/>
  <c r="G152" i="29"/>
  <c r="H152" i="29"/>
  <c r="O145" i="29"/>
  <c r="L145" i="29"/>
  <c r="D145" i="29"/>
  <c r="E145" i="29"/>
  <c r="F145" i="29"/>
  <c r="G145" i="29"/>
  <c r="H145" i="29"/>
  <c r="I145" i="29" s="1"/>
  <c r="O144" i="29"/>
  <c r="L144" i="29"/>
  <c r="D144" i="29"/>
  <c r="E144" i="29"/>
  <c r="F144" i="29"/>
  <c r="G144" i="29"/>
  <c r="H144" i="29"/>
  <c r="O143" i="29"/>
  <c r="L143" i="29"/>
  <c r="D143" i="29"/>
  <c r="E143" i="29"/>
  <c r="F143" i="29"/>
  <c r="G143" i="29"/>
  <c r="H143" i="29"/>
  <c r="I143" i="29" s="1"/>
  <c r="J143" i="29" s="1"/>
  <c r="I144" i="29"/>
  <c r="O136" i="29"/>
  <c r="L136" i="29"/>
  <c r="D136" i="29"/>
  <c r="E136" i="29"/>
  <c r="F136" i="29"/>
  <c r="G136" i="29"/>
  <c r="H136" i="29"/>
  <c r="I136" i="29" s="1"/>
  <c r="O135" i="29"/>
  <c r="L135" i="29"/>
  <c r="D135" i="29"/>
  <c r="E135" i="29"/>
  <c r="F135" i="29"/>
  <c r="G135" i="29"/>
  <c r="H135" i="29"/>
  <c r="I135" i="29" s="1"/>
  <c r="O134" i="29"/>
  <c r="L134" i="29"/>
  <c r="D134" i="29"/>
  <c r="E134" i="29"/>
  <c r="F134" i="29"/>
  <c r="G134" i="29"/>
  <c r="H134" i="29"/>
  <c r="I134" i="29" s="1"/>
  <c r="J134" i="29" s="1"/>
  <c r="O127" i="29"/>
  <c r="O126" i="29" s="1"/>
  <c r="O19" i="29" s="1"/>
  <c r="L127" i="29"/>
  <c r="D127" i="29"/>
  <c r="E127" i="29"/>
  <c r="F127" i="29"/>
  <c r="G127" i="29"/>
  <c r="G126" i="29" s="1"/>
  <c r="H127" i="29"/>
  <c r="H126" i="29" s="1"/>
  <c r="H19" i="29" s="1"/>
  <c r="E126" i="29"/>
  <c r="E19" i="29" s="1"/>
  <c r="O120" i="29"/>
  <c r="O119" i="29" s="1"/>
  <c r="O18" i="29" s="1"/>
  <c r="L120" i="29"/>
  <c r="D120" i="29"/>
  <c r="E120" i="29"/>
  <c r="F120" i="29"/>
  <c r="G120" i="29"/>
  <c r="G119" i="29" s="1"/>
  <c r="G18" i="29" s="1"/>
  <c r="H120" i="29"/>
  <c r="I120" i="29" s="1"/>
  <c r="E119" i="29"/>
  <c r="E18" i="29" s="1"/>
  <c r="O113" i="29"/>
  <c r="O112" i="29" s="1"/>
  <c r="O17" i="29" s="1"/>
  <c r="L113" i="29"/>
  <c r="D113" i="29"/>
  <c r="E113" i="29"/>
  <c r="E112" i="29" s="1"/>
  <c r="E17" i="29" s="1"/>
  <c r="F113" i="29"/>
  <c r="G113" i="29"/>
  <c r="G112" i="29" s="1"/>
  <c r="H113" i="29"/>
  <c r="H112" i="29" s="1"/>
  <c r="O106" i="29"/>
  <c r="L106" i="29"/>
  <c r="D106" i="29"/>
  <c r="E106" i="29"/>
  <c r="F106" i="29"/>
  <c r="G106" i="29"/>
  <c r="H106" i="29"/>
  <c r="O105" i="29"/>
  <c r="L105" i="29"/>
  <c r="D105" i="29"/>
  <c r="E105" i="29"/>
  <c r="F105" i="29"/>
  <c r="G105" i="29"/>
  <c r="H105" i="29"/>
  <c r="I106" i="29"/>
  <c r="O98" i="29"/>
  <c r="L98" i="29"/>
  <c r="D98" i="29"/>
  <c r="E98" i="29"/>
  <c r="F98" i="29"/>
  <c r="G98" i="29"/>
  <c r="H98" i="29"/>
  <c r="I98" i="29" s="1"/>
  <c r="K98" i="29" s="1"/>
  <c r="O97" i="29"/>
  <c r="L97" i="29"/>
  <c r="D97" i="29"/>
  <c r="E97" i="29"/>
  <c r="F97" i="29"/>
  <c r="G97" i="29"/>
  <c r="H97" i="29"/>
  <c r="O90" i="29"/>
  <c r="L90" i="29"/>
  <c r="D90" i="29"/>
  <c r="E90" i="29"/>
  <c r="F90" i="29"/>
  <c r="G90" i="29"/>
  <c r="H90" i="29"/>
  <c r="I90" i="29" s="1"/>
  <c r="K90" i="29" s="1"/>
  <c r="O89" i="29"/>
  <c r="L89" i="29"/>
  <c r="D89" i="29"/>
  <c r="E89" i="29"/>
  <c r="F89" i="29"/>
  <c r="H89" i="29"/>
  <c r="O82" i="29"/>
  <c r="O81" i="29" s="1"/>
  <c r="L82" i="29"/>
  <c r="D82" i="29"/>
  <c r="G82" i="29"/>
  <c r="G81" i="29" s="1"/>
  <c r="H82" i="29"/>
  <c r="I82" i="29" s="1"/>
  <c r="J82" i="29" s="1"/>
  <c r="J81" i="29" s="1"/>
  <c r="J13" i="29" s="1"/>
  <c r="O75" i="29"/>
  <c r="O74" i="29" s="1"/>
  <c r="L75" i="29"/>
  <c r="D75" i="29"/>
  <c r="E75" i="29"/>
  <c r="E74" i="29" s="1"/>
  <c r="E12" i="29" s="1"/>
  <c r="F75" i="29"/>
  <c r="G75" i="29"/>
  <c r="G74" i="29" s="1"/>
  <c r="G12" i="29" s="1"/>
  <c r="H75" i="29"/>
  <c r="I75" i="29" s="1"/>
  <c r="J75" i="29" s="1"/>
  <c r="J74" i="29" s="1"/>
  <c r="J12" i="29" s="1"/>
  <c r="O68" i="29"/>
  <c r="L68" i="29"/>
  <c r="D68" i="29"/>
  <c r="E68" i="29"/>
  <c r="F68" i="29"/>
  <c r="G68" i="29"/>
  <c r="H68" i="29"/>
  <c r="I68" i="29" s="1"/>
  <c r="K68" i="29" s="1"/>
  <c r="O67" i="29"/>
  <c r="L67" i="29"/>
  <c r="D67" i="29"/>
  <c r="E67" i="29"/>
  <c r="F67" i="29"/>
  <c r="G67" i="29"/>
  <c r="H67" i="29"/>
  <c r="O60" i="29"/>
  <c r="L60" i="29"/>
  <c r="D60" i="29"/>
  <c r="E60" i="29"/>
  <c r="F60" i="29"/>
  <c r="G60" i="29"/>
  <c r="H60" i="29"/>
  <c r="I60" i="29" s="1"/>
  <c r="O59" i="29"/>
  <c r="L59" i="29"/>
  <c r="D59" i="29"/>
  <c r="E59" i="29"/>
  <c r="F59" i="29"/>
  <c r="G59" i="29"/>
  <c r="H59" i="29"/>
  <c r="I59" i="29" s="1"/>
  <c r="O58" i="29"/>
  <c r="L58" i="29"/>
  <c r="D58" i="29"/>
  <c r="E58" i="29"/>
  <c r="F58" i="29"/>
  <c r="G58" i="29"/>
  <c r="H58" i="29"/>
  <c r="I58" i="29" s="1"/>
  <c r="J58" i="29" s="1"/>
  <c r="O51" i="29"/>
  <c r="L51" i="29"/>
  <c r="D51" i="29"/>
  <c r="E51" i="29"/>
  <c r="F51" i="29"/>
  <c r="G51" i="29"/>
  <c r="H51" i="29"/>
  <c r="I51" i="29" s="1"/>
  <c r="J51" i="29" s="1"/>
  <c r="O50" i="29"/>
  <c r="L50" i="29"/>
  <c r="D50" i="29"/>
  <c r="E50" i="29"/>
  <c r="F50" i="29"/>
  <c r="G50" i="29"/>
  <c r="H50" i="29"/>
  <c r="O43" i="29"/>
  <c r="O42" i="29" s="1"/>
  <c r="O8" i="29" s="1"/>
  <c r="L43" i="29"/>
  <c r="D43" i="29"/>
  <c r="E43" i="29"/>
  <c r="F43" i="29"/>
  <c r="G43" i="29"/>
  <c r="G42" i="29" s="1"/>
  <c r="G8" i="29" s="1"/>
  <c r="H43" i="29"/>
  <c r="I43" i="29" s="1"/>
  <c r="J43" i="29" s="1"/>
  <c r="O36" i="29"/>
  <c r="O35" i="29"/>
  <c r="I12" i="12"/>
  <c r="O34" i="29"/>
  <c r="D36" i="29"/>
  <c r="E36" i="29"/>
  <c r="F36" i="29"/>
  <c r="G36" i="29"/>
  <c r="H36" i="29"/>
  <c r="I36" i="29" s="1"/>
  <c r="L36" i="29"/>
  <c r="D35" i="29"/>
  <c r="E35" i="29"/>
  <c r="F35" i="29"/>
  <c r="G35" i="29"/>
  <c r="H35" i="29"/>
  <c r="I35" i="29" s="1"/>
  <c r="L35" i="29"/>
  <c r="L34" i="29"/>
  <c r="H34" i="29"/>
  <c r="I34" i="29" s="1"/>
  <c r="J34" i="29" s="1"/>
  <c r="G34" i="29"/>
  <c r="F34" i="29"/>
  <c r="E34" i="29"/>
  <c r="D34" i="29"/>
  <c r="H17" i="26"/>
  <c r="H18" i="26"/>
  <c r="H19" i="26"/>
  <c r="H20" i="26"/>
  <c r="H16" i="26"/>
  <c r="G15" i="26"/>
  <c r="F15" i="26"/>
  <c r="A20" i="26"/>
  <c r="M20" i="26"/>
  <c r="C20" i="26"/>
  <c r="D20" i="26"/>
  <c r="E20" i="26"/>
  <c r="F20" i="26"/>
  <c r="G20" i="26"/>
  <c r="J20" i="26"/>
  <c r="M19" i="26"/>
  <c r="C19" i="26"/>
  <c r="D19" i="26"/>
  <c r="E19" i="26"/>
  <c r="F19" i="26"/>
  <c r="G19" i="26"/>
  <c r="J19" i="26"/>
  <c r="P75" i="27"/>
  <c r="G75" i="27"/>
  <c r="F75" i="27"/>
  <c r="M18" i="26"/>
  <c r="C18" i="26"/>
  <c r="D18" i="26"/>
  <c r="E18" i="26"/>
  <c r="F18" i="26"/>
  <c r="G18" i="26"/>
  <c r="J18" i="26"/>
  <c r="P42" i="27"/>
  <c r="J68" i="27"/>
  <c r="J42" i="27"/>
  <c r="G42" i="27"/>
  <c r="F42" i="27"/>
  <c r="G68" i="27"/>
  <c r="I68" i="27"/>
  <c r="G69" i="27"/>
  <c r="I69" i="27"/>
  <c r="J69" i="27"/>
  <c r="A17" i="26"/>
  <c r="M17" i="26"/>
  <c r="C17" i="26"/>
  <c r="D17" i="26"/>
  <c r="E17" i="26"/>
  <c r="F17" i="26"/>
  <c r="G17" i="26"/>
  <c r="J17" i="26"/>
  <c r="G27" i="27"/>
  <c r="F27" i="27"/>
  <c r="M16" i="26"/>
  <c r="C16" i="26"/>
  <c r="D16" i="26"/>
  <c r="E16" i="26"/>
  <c r="F16" i="26"/>
  <c r="G16" i="26"/>
  <c r="J16" i="26"/>
  <c r="E142" i="29" l="1"/>
  <c r="E21" i="29" s="1"/>
  <c r="E167" i="29"/>
  <c r="E24" i="29" s="1"/>
  <c r="O66" i="29"/>
  <c r="O11" i="29" s="1"/>
  <c r="O167" i="29"/>
  <c r="O24" i="29" s="1"/>
  <c r="E184" i="29"/>
  <c r="E26" i="29" s="1"/>
  <c r="O104" i="29"/>
  <c r="O16" i="29" s="1"/>
  <c r="E88" i="29"/>
  <c r="E14" i="29" s="1"/>
  <c r="O49" i="29"/>
  <c r="O9" i="29" s="1"/>
  <c r="E96" i="29"/>
  <c r="E15" i="29" s="1"/>
  <c r="O133" i="29"/>
  <c r="O20" i="29" s="1"/>
  <c r="O159" i="29"/>
  <c r="O23" i="29" s="1"/>
  <c r="E49" i="29"/>
  <c r="E9" i="29" s="1"/>
  <c r="E66" i="29"/>
  <c r="E11" i="29" s="1"/>
  <c r="O96" i="29"/>
  <c r="O15" i="29" s="1"/>
  <c r="G96" i="29"/>
  <c r="G15" i="29" s="1"/>
  <c r="E104" i="29"/>
  <c r="E16" i="29" s="1"/>
  <c r="I127" i="29"/>
  <c r="J127" i="29" s="1"/>
  <c r="K127" i="29" s="1"/>
  <c r="K126" i="29" s="1"/>
  <c r="K19" i="29" s="1"/>
  <c r="E176" i="29"/>
  <c r="E25" i="29" s="1"/>
  <c r="G184" i="29"/>
  <c r="G26" i="29" s="1"/>
  <c r="H104" i="29"/>
  <c r="H16" i="29" s="1"/>
  <c r="E133" i="29"/>
  <c r="E20" i="29" s="1"/>
  <c r="G66" i="29"/>
  <c r="G11" i="29" s="1"/>
  <c r="O88" i="29"/>
  <c r="O14" i="29" s="1"/>
  <c r="O151" i="29"/>
  <c r="O22" i="29" s="1"/>
  <c r="H159" i="29"/>
  <c r="H23" i="29" s="1"/>
  <c r="H66" i="29"/>
  <c r="H11" i="29" s="1"/>
  <c r="G151" i="29"/>
  <c r="G22" i="29" s="1"/>
  <c r="E159" i="29"/>
  <c r="E23" i="29" s="1"/>
  <c r="H74" i="29"/>
  <c r="H12" i="29" s="1"/>
  <c r="K120" i="29"/>
  <c r="K119" i="29" s="1"/>
  <c r="K18" i="29" s="1"/>
  <c r="J120" i="29"/>
  <c r="J119" i="29" s="1"/>
  <c r="J18" i="29" s="1"/>
  <c r="I113" i="29"/>
  <c r="O176" i="29"/>
  <c r="O25" i="29" s="1"/>
  <c r="H119" i="29"/>
  <c r="H18" i="29" s="1"/>
  <c r="G49" i="29"/>
  <c r="G9" i="29" s="1"/>
  <c r="O57" i="29"/>
  <c r="O10" i="29" s="1"/>
  <c r="G104" i="29"/>
  <c r="G16" i="29" s="1"/>
  <c r="H49" i="29"/>
  <c r="H81" i="29"/>
  <c r="H13" i="29" s="1"/>
  <c r="E57" i="29"/>
  <c r="E10" i="29" s="1"/>
  <c r="O142" i="29"/>
  <c r="O21" i="29" s="1"/>
  <c r="I160" i="29"/>
  <c r="J160" i="29" s="1"/>
  <c r="I185" i="29"/>
  <c r="J185" i="29" s="1"/>
  <c r="H176" i="29"/>
  <c r="H25" i="29" s="1"/>
  <c r="G176" i="29"/>
  <c r="G25" i="29" s="1"/>
  <c r="J178" i="29"/>
  <c r="I177" i="29"/>
  <c r="J177" i="29" s="1"/>
  <c r="G167" i="29"/>
  <c r="G24" i="29" s="1"/>
  <c r="J169" i="29"/>
  <c r="K169" i="29"/>
  <c r="K168" i="29"/>
  <c r="J170" i="29"/>
  <c r="H167" i="29"/>
  <c r="L159" i="29"/>
  <c r="L23" i="29" s="1"/>
  <c r="K160" i="29"/>
  <c r="K159" i="29" s="1"/>
  <c r="K23" i="29" s="1"/>
  <c r="J161" i="29"/>
  <c r="H151" i="29"/>
  <c r="K153" i="29"/>
  <c r="J153" i="29"/>
  <c r="I152" i="29"/>
  <c r="J152" i="29" s="1"/>
  <c r="G142" i="29"/>
  <c r="G21" i="29" s="1"/>
  <c r="K145" i="29"/>
  <c r="J145" i="29"/>
  <c r="K144" i="29"/>
  <c r="J144" i="29"/>
  <c r="K143" i="29"/>
  <c r="H142" i="29"/>
  <c r="H21" i="29" s="1"/>
  <c r="G133" i="29"/>
  <c r="G20" i="29" s="1"/>
  <c r="K136" i="29"/>
  <c r="J136" i="29"/>
  <c r="K135" i="29"/>
  <c r="J135" i="29"/>
  <c r="K134" i="29"/>
  <c r="H133" i="29"/>
  <c r="K106" i="29"/>
  <c r="J106" i="29"/>
  <c r="I105" i="29"/>
  <c r="J105" i="29" s="1"/>
  <c r="H96" i="29"/>
  <c r="H15" i="29" s="1"/>
  <c r="J98" i="29"/>
  <c r="I97" i="29"/>
  <c r="J97" i="29" s="1"/>
  <c r="H88" i="29"/>
  <c r="J90" i="29"/>
  <c r="I89" i="29"/>
  <c r="J89" i="29" s="1"/>
  <c r="K82" i="29"/>
  <c r="K81" i="29" s="1"/>
  <c r="K13" i="29" s="1"/>
  <c r="K75" i="29"/>
  <c r="K74" i="29" s="1"/>
  <c r="K12" i="29" s="1"/>
  <c r="L66" i="29"/>
  <c r="L11" i="29" s="1"/>
  <c r="J68" i="29"/>
  <c r="I67" i="29"/>
  <c r="J67" i="29" s="1"/>
  <c r="E33" i="29"/>
  <c r="E7" i="29" s="1"/>
  <c r="I50" i="29"/>
  <c r="J50" i="29" s="1"/>
  <c r="J49" i="29" s="1"/>
  <c r="J9" i="29" s="1"/>
  <c r="G57" i="29"/>
  <c r="G10" i="29" s="1"/>
  <c r="K59" i="29"/>
  <c r="J59" i="29"/>
  <c r="K60" i="29"/>
  <c r="J60" i="29"/>
  <c r="K58" i="29"/>
  <c r="H57" i="29"/>
  <c r="H10" i="29" s="1"/>
  <c r="O33" i="29"/>
  <c r="O7" i="29" s="1"/>
  <c r="K51" i="29"/>
  <c r="G33" i="29"/>
  <c r="G7" i="29" s="1"/>
  <c r="K35" i="29"/>
  <c r="J35" i="29"/>
  <c r="K34" i="29"/>
  <c r="J36" i="29"/>
  <c r="K36" i="29"/>
  <c r="H33" i="29"/>
  <c r="H7" i="29" s="1"/>
  <c r="J42" i="29"/>
  <c r="J8" i="29" s="1"/>
  <c r="K43" i="29"/>
  <c r="K42" i="29" s="1"/>
  <c r="K8" i="29" s="1"/>
  <c r="H42" i="29"/>
  <c r="D24" i="28"/>
  <c r="F5" i="28"/>
  <c r="H10" i="28" s="1"/>
  <c r="E5" i="28"/>
  <c r="I92" i="27"/>
  <c r="P92" i="27"/>
  <c r="G92" i="27"/>
  <c r="P91" i="27"/>
  <c r="G91" i="27"/>
  <c r="I91" i="27" s="1"/>
  <c r="P90" i="27"/>
  <c r="G90" i="27"/>
  <c r="I90" i="27" s="1"/>
  <c r="P89" i="27"/>
  <c r="G89" i="27"/>
  <c r="I89" i="27" s="1"/>
  <c r="P88" i="27"/>
  <c r="G88" i="27"/>
  <c r="I88" i="27" s="1"/>
  <c r="P87" i="27"/>
  <c r="G87" i="27"/>
  <c r="P86" i="27"/>
  <c r="G86" i="27"/>
  <c r="I86" i="27" s="1"/>
  <c r="P85" i="27"/>
  <c r="G85" i="27"/>
  <c r="F84" i="27"/>
  <c r="I78" i="27"/>
  <c r="P78" i="27"/>
  <c r="G78" i="27"/>
  <c r="J78" i="27" s="1"/>
  <c r="P77" i="27"/>
  <c r="G77" i="27"/>
  <c r="P76" i="27"/>
  <c r="G76" i="27"/>
  <c r="I76" i="27" s="1"/>
  <c r="P68" i="27"/>
  <c r="P47" i="27"/>
  <c r="P48" i="27"/>
  <c r="P49" i="27"/>
  <c r="P50" i="27"/>
  <c r="P51" i="27"/>
  <c r="G51" i="27"/>
  <c r="I51" i="27" s="1"/>
  <c r="G47" i="27"/>
  <c r="I47" i="27" s="1"/>
  <c r="G46" i="27"/>
  <c r="I46" i="27" s="1"/>
  <c r="P46" i="27"/>
  <c r="P69" i="27"/>
  <c r="P67" i="27"/>
  <c r="G67" i="27"/>
  <c r="I67" i="27" s="1"/>
  <c r="P54" i="27"/>
  <c r="G54" i="27"/>
  <c r="I54" i="27" s="1"/>
  <c r="P66" i="27"/>
  <c r="G66" i="27"/>
  <c r="I66" i="27" s="1"/>
  <c r="P65" i="27"/>
  <c r="G65" i="27"/>
  <c r="I65" i="27" s="1"/>
  <c r="P64" i="27"/>
  <c r="G64" i="27"/>
  <c r="I64" i="27" s="1"/>
  <c r="P63" i="27"/>
  <c r="G63" i="27"/>
  <c r="I63" i="27" s="1"/>
  <c r="P62" i="27"/>
  <c r="G62" i="27"/>
  <c r="I62" i="27" s="1"/>
  <c r="P61" i="27"/>
  <c r="G61" i="27"/>
  <c r="I61" i="27" s="1"/>
  <c r="P60" i="27"/>
  <c r="G60" i="27"/>
  <c r="I60" i="27" s="1"/>
  <c r="G59" i="27"/>
  <c r="I59" i="27" s="1"/>
  <c r="P58" i="27"/>
  <c r="G58" i="27"/>
  <c r="I58" i="27" s="1"/>
  <c r="P57" i="27"/>
  <c r="G57" i="27"/>
  <c r="I57" i="27" s="1"/>
  <c r="P56" i="27"/>
  <c r="G56" i="27"/>
  <c r="I56" i="27" s="1"/>
  <c r="P55" i="27"/>
  <c r="G55" i="27"/>
  <c r="I55" i="27" s="1"/>
  <c r="P53" i="27"/>
  <c r="G53" i="27"/>
  <c r="I53" i="27" s="1"/>
  <c r="P52" i="27"/>
  <c r="G52" i="27"/>
  <c r="I52" i="27" s="1"/>
  <c r="G50" i="27"/>
  <c r="I50" i="27" s="1"/>
  <c r="G49" i="27"/>
  <c r="I49" i="27" s="1"/>
  <c r="G48" i="27"/>
  <c r="I48" i="27" s="1"/>
  <c r="P45" i="27"/>
  <c r="G45" i="27"/>
  <c r="I45" i="27" s="1"/>
  <c r="P44" i="27"/>
  <c r="G44" i="27"/>
  <c r="P43" i="27"/>
  <c r="G43" i="27"/>
  <c r="I43" i="27" s="1"/>
  <c r="P36" i="27"/>
  <c r="G36" i="27"/>
  <c r="I36" i="27" s="1"/>
  <c r="P35" i="27"/>
  <c r="G35" i="27"/>
  <c r="I35" i="27" s="1"/>
  <c r="P34" i="27"/>
  <c r="G34" i="27"/>
  <c r="I34" i="27" s="1"/>
  <c r="P33" i="27"/>
  <c r="G33" i="27"/>
  <c r="P32" i="27"/>
  <c r="G32" i="27"/>
  <c r="I32" i="27" s="1"/>
  <c r="P31" i="27"/>
  <c r="G31" i="27"/>
  <c r="I31" i="27" s="1"/>
  <c r="P30" i="27"/>
  <c r="G30" i="27"/>
  <c r="I30" i="27" s="1"/>
  <c r="P29" i="27"/>
  <c r="G29" i="27"/>
  <c r="I29" i="27" s="1"/>
  <c r="P28" i="27"/>
  <c r="G28" i="27"/>
  <c r="P21" i="27"/>
  <c r="G21" i="27"/>
  <c r="I21" i="27" s="1"/>
  <c r="P20" i="27"/>
  <c r="G20" i="27"/>
  <c r="P19" i="27"/>
  <c r="G19" i="27"/>
  <c r="P18" i="27"/>
  <c r="G18" i="27"/>
  <c r="P17" i="27"/>
  <c r="G17" i="27"/>
  <c r="I17" i="27" s="1"/>
  <c r="P16" i="27"/>
  <c r="G16" i="27"/>
  <c r="I16" i="27" s="1"/>
  <c r="P15" i="27"/>
  <c r="G15" i="27"/>
  <c r="I15" i="27" s="1"/>
  <c r="P14" i="27"/>
  <c r="G14" i="27"/>
  <c r="P13" i="27"/>
  <c r="G13" i="27"/>
  <c r="I13" i="27" s="1"/>
  <c r="F12" i="27"/>
  <c r="D8" i="26"/>
  <c r="F7" i="26" s="1"/>
  <c r="E5" i="26"/>
  <c r="D5" i="26"/>
  <c r="F5" i="24"/>
  <c r="E5" i="24"/>
  <c r="F22" i="18"/>
  <c r="F7" i="18"/>
  <c r="F6" i="18"/>
  <c r="D8" i="18"/>
  <c r="D5" i="18"/>
  <c r="E5" i="18"/>
  <c r="M30" i="18"/>
  <c r="A30" i="18"/>
  <c r="C30" i="18"/>
  <c r="D30" i="18"/>
  <c r="E30" i="18"/>
  <c r="F30" i="18"/>
  <c r="G30" i="18"/>
  <c r="J30" i="18"/>
  <c r="G5" i="23"/>
  <c r="F5" i="23"/>
  <c r="M36" i="18"/>
  <c r="C36" i="18"/>
  <c r="D36" i="18"/>
  <c r="E36" i="18"/>
  <c r="F36" i="18"/>
  <c r="G36" i="18"/>
  <c r="J36" i="18"/>
  <c r="P81" i="22"/>
  <c r="G81" i="22"/>
  <c r="F81" i="22"/>
  <c r="M34" i="18"/>
  <c r="C34" i="18"/>
  <c r="D34" i="18"/>
  <c r="E34" i="18"/>
  <c r="F34" i="18"/>
  <c r="G34" i="18"/>
  <c r="J34" i="18"/>
  <c r="J73" i="22"/>
  <c r="P63" i="22"/>
  <c r="P68" i="22"/>
  <c r="P69" i="22"/>
  <c r="P70" i="22"/>
  <c r="P71" i="22"/>
  <c r="P72" i="22"/>
  <c r="P73" i="22"/>
  <c r="P74" i="22"/>
  <c r="G63" i="22"/>
  <c r="F63" i="22"/>
  <c r="J72" i="22"/>
  <c r="M33" i="18"/>
  <c r="C33" i="18"/>
  <c r="D33" i="18"/>
  <c r="E33" i="18"/>
  <c r="F33" i="18"/>
  <c r="G33" i="18"/>
  <c r="J33" i="18"/>
  <c r="P54" i="22"/>
  <c r="G54" i="22"/>
  <c r="F54" i="22"/>
  <c r="M31" i="18"/>
  <c r="C31" i="18"/>
  <c r="D31" i="18"/>
  <c r="E31" i="18"/>
  <c r="F31" i="18"/>
  <c r="G31" i="18"/>
  <c r="J31" i="18"/>
  <c r="H45" i="22"/>
  <c r="H46" i="22"/>
  <c r="H47" i="22"/>
  <c r="H48" i="22"/>
  <c r="H44" i="22"/>
  <c r="G43" i="22"/>
  <c r="F43" i="22"/>
  <c r="C28" i="18"/>
  <c r="D28" i="18"/>
  <c r="E28" i="18"/>
  <c r="F28" i="18"/>
  <c r="F20" i="22"/>
  <c r="P35" i="22"/>
  <c r="J35" i="22" s="1"/>
  <c r="G35" i="22"/>
  <c r="P28" i="22"/>
  <c r="J28" i="22"/>
  <c r="G28" i="22"/>
  <c r="M26" i="18"/>
  <c r="C26" i="18"/>
  <c r="D26" i="18"/>
  <c r="E26" i="18"/>
  <c r="F26" i="18"/>
  <c r="G26" i="18"/>
  <c r="J26" i="18"/>
  <c r="P11" i="22"/>
  <c r="G11" i="22"/>
  <c r="F11" i="22"/>
  <c r="B16" i="18"/>
  <c r="C16" i="18"/>
  <c r="D16" i="18"/>
  <c r="E16" i="18"/>
  <c r="F16" i="18"/>
  <c r="P26" i="21"/>
  <c r="J26" i="21" s="1"/>
  <c r="G34" i="21"/>
  <c r="F34" i="21"/>
  <c r="M37" i="18"/>
  <c r="C37" i="18"/>
  <c r="D37" i="18"/>
  <c r="E37" i="18"/>
  <c r="F37" i="18"/>
  <c r="G37" i="18"/>
  <c r="C27" i="18"/>
  <c r="D27" i="18"/>
  <c r="E27" i="18"/>
  <c r="F27" i="18"/>
  <c r="F11" i="21"/>
  <c r="P22" i="21"/>
  <c r="J22" i="21"/>
  <c r="G22" i="21"/>
  <c r="C15" i="18"/>
  <c r="D15" i="18"/>
  <c r="E15" i="18"/>
  <c r="F15" i="18"/>
  <c r="M29" i="18"/>
  <c r="C29" i="18"/>
  <c r="D29" i="18"/>
  <c r="E29" i="18"/>
  <c r="F29" i="18"/>
  <c r="G29" i="18"/>
  <c r="J29" i="18"/>
  <c r="J32" i="18"/>
  <c r="M32" i="18"/>
  <c r="C32" i="18"/>
  <c r="D32" i="18"/>
  <c r="E32" i="18"/>
  <c r="F32" i="18"/>
  <c r="G32" i="18"/>
  <c r="G42" i="20"/>
  <c r="F42" i="20"/>
  <c r="G51" i="20"/>
  <c r="I50" i="20"/>
  <c r="J50" i="20"/>
  <c r="M25" i="18"/>
  <c r="C25" i="18"/>
  <c r="D25" i="18"/>
  <c r="E25" i="18"/>
  <c r="F25" i="18"/>
  <c r="G25" i="18"/>
  <c r="J25" i="18"/>
  <c r="P26" i="20"/>
  <c r="G26" i="20"/>
  <c r="F26" i="20"/>
  <c r="G31" i="20"/>
  <c r="M23" i="18"/>
  <c r="C23" i="18"/>
  <c r="D23" i="18"/>
  <c r="E23" i="18"/>
  <c r="F23" i="18"/>
  <c r="G23" i="18"/>
  <c r="J23" i="18"/>
  <c r="P11" i="20"/>
  <c r="C14" i="18"/>
  <c r="D14" i="18"/>
  <c r="E14" i="18"/>
  <c r="F14" i="18"/>
  <c r="C13" i="18"/>
  <c r="D13" i="18"/>
  <c r="E13" i="18"/>
  <c r="F13" i="18"/>
  <c r="C38" i="18"/>
  <c r="D38" i="18"/>
  <c r="E38" i="18"/>
  <c r="F38" i="18"/>
  <c r="J38" i="18"/>
  <c r="A38" i="18"/>
  <c r="P33" i="19"/>
  <c r="G33" i="19"/>
  <c r="G38" i="18" s="1"/>
  <c r="H186" i="29" s="1"/>
  <c r="F33" i="19"/>
  <c r="M35" i="18"/>
  <c r="C35" i="18"/>
  <c r="D35" i="18"/>
  <c r="E35" i="18"/>
  <c r="F35" i="18"/>
  <c r="G35" i="18"/>
  <c r="J35" i="18"/>
  <c r="M24" i="18"/>
  <c r="C24" i="18"/>
  <c r="D24" i="18"/>
  <c r="E24" i="18"/>
  <c r="F24" i="18"/>
  <c r="G24" i="18"/>
  <c r="J24" i="18"/>
  <c r="D13" i="25"/>
  <c r="H19" i="24"/>
  <c r="P9" i="23"/>
  <c r="G9" i="23"/>
  <c r="P8" i="23"/>
  <c r="G8" i="23"/>
  <c r="I8" i="23" s="1"/>
  <c r="P7" i="23"/>
  <c r="G7" i="23"/>
  <c r="P6" i="23"/>
  <c r="P5" i="23" s="1"/>
  <c r="G6" i="23"/>
  <c r="I6" i="23" s="1"/>
  <c r="G73" i="22"/>
  <c r="I73" i="22" s="1"/>
  <c r="I64" i="22"/>
  <c r="P48" i="22"/>
  <c r="G48" i="22"/>
  <c r="P47" i="22"/>
  <c r="G47" i="22"/>
  <c r="I47" i="22" s="1"/>
  <c r="P46" i="22"/>
  <c r="G46" i="22"/>
  <c r="I46" i="22" s="1"/>
  <c r="P45" i="22"/>
  <c r="G45" i="22"/>
  <c r="I45" i="22" s="1"/>
  <c r="P44" i="22"/>
  <c r="G44" i="22"/>
  <c r="I28" i="22"/>
  <c r="I35" i="22"/>
  <c r="P88" i="22"/>
  <c r="G88" i="22"/>
  <c r="I88" i="22" s="1"/>
  <c r="P87" i="22"/>
  <c r="G87" i="22"/>
  <c r="I87" i="22" s="1"/>
  <c r="P86" i="22"/>
  <c r="G86" i="22"/>
  <c r="I86" i="22" s="1"/>
  <c r="P85" i="22"/>
  <c r="G85" i="22"/>
  <c r="I85" i="22" s="1"/>
  <c r="P84" i="22"/>
  <c r="G84" i="22"/>
  <c r="I84" i="22" s="1"/>
  <c r="P83" i="22"/>
  <c r="G83" i="22"/>
  <c r="I83" i="22" s="1"/>
  <c r="P82" i="22"/>
  <c r="G82" i="22"/>
  <c r="I82" i="22" s="1"/>
  <c r="P75" i="22"/>
  <c r="G75" i="22"/>
  <c r="I75" i="22" s="1"/>
  <c r="G74" i="22"/>
  <c r="I74" i="22" s="1"/>
  <c r="G72" i="22"/>
  <c r="I72" i="22" s="1"/>
  <c r="G71" i="22"/>
  <c r="I71" i="22" s="1"/>
  <c r="G70" i="22"/>
  <c r="I70" i="22" s="1"/>
  <c r="G69" i="22"/>
  <c r="I69" i="22" s="1"/>
  <c r="G68" i="22"/>
  <c r="I68" i="22" s="1"/>
  <c r="P67" i="22"/>
  <c r="G67" i="22"/>
  <c r="I67" i="22" s="1"/>
  <c r="P66" i="22"/>
  <c r="G66" i="22"/>
  <c r="I66" i="22" s="1"/>
  <c r="P65" i="22"/>
  <c r="G65" i="22"/>
  <c r="I65" i="22" s="1"/>
  <c r="P64" i="22"/>
  <c r="G64" i="22"/>
  <c r="P57" i="22"/>
  <c r="G57" i="22"/>
  <c r="I57" i="22" s="1"/>
  <c r="P56" i="22"/>
  <c r="G56" i="22"/>
  <c r="I56" i="22" s="1"/>
  <c r="P55" i="22"/>
  <c r="G55" i="22"/>
  <c r="I55" i="22" s="1"/>
  <c r="P37" i="22"/>
  <c r="G37" i="22"/>
  <c r="I37" i="22" s="1"/>
  <c r="P34" i="22"/>
  <c r="G34" i="22"/>
  <c r="I34" i="22" s="1"/>
  <c r="P33" i="22"/>
  <c r="G33" i="22"/>
  <c r="I33" i="22" s="1"/>
  <c r="P32" i="22"/>
  <c r="G32" i="22"/>
  <c r="I32" i="22" s="1"/>
  <c r="P31" i="22"/>
  <c r="G31" i="22"/>
  <c r="I31" i="22" s="1"/>
  <c r="P30" i="22"/>
  <c r="G30" i="22"/>
  <c r="I30" i="22" s="1"/>
  <c r="P26" i="22"/>
  <c r="G26" i="22"/>
  <c r="I26" i="22" s="1"/>
  <c r="P27" i="22"/>
  <c r="G27" i="22"/>
  <c r="I27" i="22" s="1"/>
  <c r="P25" i="22"/>
  <c r="G25" i="22"/>
  <c r="I25" i="22" s="1"/>
  <c r="P24" i="22"/>
  <c r="G24" i="22"/>
  <c r="I24" i="22" s="1"/>
  <c r="P36" i="22"/>
  <c r="G36" i="22"/>
  <c r="I36" i="22" s="1"/>
  <c r="P29" i="22"/>
  <c r="G29" i="22"/>
  <c r="P23" i="22"/>
  <c r="G23" i="22"/>
  <c r="I23" i="22" s="1"/>
  <c r="P22" i="22"/>
  <c r="G22" i="22"/>
  <c r="I22" i="22" s="1"/>
  <c r="P21" i="22"/>
  <c r="G21" i="22"/>
  <c r="I21" i="22" s="1"/>
  <c r="P14" i="22"/>
  <c r="G14" i="22"/>
  <c r="P13" i="22"/>
  <c r="G13" i="22"/>
  <c r="I13" i="22" s="1"/>
  <c r="P12" i="22"/>
  <c r="G12" i="22"/>
  <c r="I12" i="22" s="1"/>
  <c r="I22" i="21"/>
  <c r="P37" i="21"/>
  <c r="G37" i="21"/>
  <c r="I37" i="21" s="1"/>
  <c r="P36" i="21"/>
  <c r="G36" i="21"/>
  <c r="I36" i="21" s="1"/>
  <c r="P35" i="21"/>
  <c r="G35" i="21"/>
  <c r="I35" i="21" s="1"/>
  <c r="P28" i="21"/>
  <c r="G28" i="21"/>
  <c r="I28" i="21" s="1"/>
  <c r="P27" i="21"/>
  <c r="G27" i="21"/>
  <c r="I27" i="21" s="1"/>
  <c r="G26" i="21"/>
  <c r="I26" i="21" s="1"/>
  <c r="P23" i="21"/>
  <c r="G23" i="21"/>
  <c r="I23" i="21" s="1"/>
  <c r="P24" i="21"/>
  <c r="G24" i="21"/>
  <c r="I24" i="21" s="1"/>
  <c r="P25" i="21"/>
  <c r="G25" i="21"/>
  <c r="I25" i="21" s="1"/>
  <c r="P21" i="21"/>
  <c r="G21" i="21"/>
  <c r="I21" i="21" s="1"/>
  <c r="P19" i="21"/>
  <c r="G19" i="21"/>
  <c r="I19" i="21" s="1"/>
  <c r="P20" i="21"/>
  <c r="G20" i="21"/>
  <c r="I20" i="21" s="1"/>
  <c r="P18" i="21"/>
  <c r="G18" i="21"/>
  <c r="I18" i="21" s="1"/>
  <c r="P17" i="21"/>
  <c r="G17" i="21"/>
  <c r="I17" i="21" s="1"/>
  <c r="P16" i="21"/>
  <c r="G16" i="21"/>
  <c r="I16" i="21" s="1"/>
  <c r="P14" i="21"/>
  <c r="G14" i="21"/>
  <c r="I14" i="21" s="1"/>
  <c r="P13" i="21"/>
  <c r="G13" i="21"/>
  <c r="I13" i="21" s="1"/>
  <c r="P15" i="21"/>
  <c r="G15" i="21"/>
  <c r="I15" i="21" s="1"/>
  <c r="P12" i="21"/>
  <c r="G12" i="21"/>
  <c r="I12" i="21" s="1"/>
  <c r="I81" i="22" l="1"/>
  <c r="I36" i="18" s="1"/>
  <c r="I186" i="29"/>
  <c r="H184" i="29"/>
  <c r="L133" i="29"/>
  <c r="L20" i="29" s="1"/>
  <c r="H20" i="29"/>
  <c r="L184" i="29"/>
  <c r="L26" i="29" s="1"/>
  <c r="H26" i="29"/>
  <c r="L42" i="29"/>
  <c r="L8" i="29" s="1"/>
  <c r="H8" i="29"/>
  <c r="L6" i="29" s="1"/>
  <c r="L151" i="29"/>
  <c r="L22" i="29" s="1"/>
  <c r="H22" i="29"/>
  <c r="L88" i="29"/>
  <c r="L14" i="29" s="1"/>
  <c r="H14" i="29"/>
  <c r="L167" i="29"/>
  <c r="L24" i="29" s="1"/>
  <c r="H24" i="29"/>
  <c r="L49" i="29"/>
  <c r="L9" i="29" s="1"/>
  <c r="H9" i="29"/>
  <c r="L104" i="29"/>
  <c r="L16" i="29" s="1"/>
  <c r="K50" i="29"/>
  <c r="K49" i="29" s="1"/>
  <c r="K9" i="29" s="1"/>
  <c r="L57" i="29"/>
  <c r="L10" i="29" s="1"/>
  <c r="L96" i="29"/>
  <c r="L15" i="29" s="1"/>
  <c r="K167" i="29"/>
  <c r="K24" i="29" s="1"/>
  <c r="J126" i="29"/>
  <c r="J19" i="29" s="1"/>
  <c r="J33" i="29"/>
  <c r="J7" i="29" s="1"/>
  <c r="J66" i="29"/>
  <c r="J11" i="29" s="1"/>
  <c r="J159" i="29"/>
  <c r="J23" i="29" s="1"/>
  <c r="L176" i="29"/>
  <c r="L25" i="29" s="1"/>
  <c r="L142" i="29"/>
  <c r="L21" i="29" s="1"/>
  <c r="J113" i="29"/>
  <c r="J112" i="29" s="1"/>
  <c r="J17" i="29" s="1"/>
  <c r="K113" i="29"/>
  <c r="K112" i="29" s="1"/>
  <c r="K17" i="29" s="1"/>
  <c r="K185" i="29"/>
  <c r="K177" i="29"/>
  <c r="K176" i="29" s="1"/>
  <c r="K25" i="29" s="1"/>
  <c r="J176" i="29"/>
  <c r="J25" i="29" s="1"/>
  <c r="J167" i="29"/>
  <c r="J24" i="29" s="1"/>
  <c r="K152" i="29"/>
  <c r="K151" i="29" s="1"/>
  <c r="K22" i="29" s="1"/>
  <c r="J151" i="29"/>
  <c r="J22" i="29" s="1"/>
  <c r="J142" i="29"/>
  <c r="J21" i="29" s="1"/>
  <c r="K142" i="29"/>
  <c r="K21" i="29" s="1"/>
  <c r="J133" i="29"/>
  <c r="J20" i="29" s="1"/>
  <c r="K133" i="29"/>
  <c r="K20" i="29" s="1"/>
  <c r="K105" i="29"/>
  <c r="K104" i="29" s="1"/>
  <c r="K16" i="29" s="1"/>
  <c r="J104" i="29"/>
  <c r="J16" i="29" s="1"/>
  <c r="K97" i="29"/>
  <c r="K96" i="29" s="1"/>
  <c r="K15" i="29" s="1"/>
  <c r="J96" i="29"/>
  <c r="J15" i="29" s="1"/>
  <c r="K89" i="29"/>
  <c r="K88" i="29" s="1"/>
  <c r="K14" i="29" s="1"/>
  <c r="J88" i="29"/>
  <c r="J14" i="29" s="1"/>
  <c r="K67" i="29"/>
  <c r="K66" i="29" s="1"/>
  <c r="K11" i="29" s="1"/>
  <c r="J57" i="29"/>
  <c r="J10" i="29" s="1"/>
  <c r="K57" i="29"/>
  <c r="K10" i="29" s="1"/>
  <c r="K33" i="29"/>
  <c r="K7" i="29" s="1"/>
  <c r="L33" i="29"/>
  <c r="L7" i="29" s="1"/>
  <c r="F6" i="26"/>
  <c r="I87" i="27"/>
  <c r="G84" i="27"/>
  <c r="H85" i="27" s="1"/>
  <c r="I85" i="27"/>
  <c r="J77" i="27"/>
  <c r="I77" i="27"/>
  <c r="I75" i="27" s="1"/>
  <c r="I19" i="26" s="1"/>
  <c r="J44" i="27"/>
  <c r="H6" i="28"/>
  <c r="H7" i="28"/>
  <c r="H9" i="28"/>
  <c r="I34" i="21"/>
  <c r="I37" i="18" s="1"/>
  <c r="I54" i="22"/>
  <c r="I33" i="18" s="1"/>
  <c r="H8" i="28"/>
  <c r="P84" i="27"/>
  <c r="J76" i="27"/>
  <c r="J47" i="27"/>
  <c r="I44" i="27"/>
  <c r="I42" i="27" s="1"/>
  <c r="I18" i="26" s="1"/>
  <c r="J51" i="27"/>
  <c r="J48" i="27"/>
  <c r="J53" i="27"/>
  <c r="J62" i="27"/>
  <c r="J66" i="27"/>
  <c r="J67" i="27"/>
  <c r="J14" i="27"/>
  <c r="J18" i="27"/>
  <c r="J20" i="27"/>
  <c r="I18" i="27"/>
  <c r="J57" i="27"/>
  <c r="J56" i="27"/>
  <c r="J46" i="27"/>
  <c r="J45" i="27"/>
  <c r="J49" i="27"/>
  <c r="J52" i="27"/>
  <c r="J59" i="27"/>
  <c r="J61" i="27"/>
  <c r="J63" i="27"/>
  <c r="J65" i="27"/>
  <c r="I14" i="27"/>
  <c r="P27" i="27"/>
  <c r="I33" i="27"/>
  <c r="I27" i="27" s="1"/>
  <c r="I17" i="26" s="1"/>
  <c r="H30" i="27"/>
  <c r="J13" i="27"/>
  <c r="J55" i="27"/>
  <c r="J58" i="27"/>
  <c r="J64" i="27"/>
  <c r="I20" i="27"/>
  <c r="J19" i="27"/>
  <c r="J21" i="27"/>
  <c r="J43" i="27"/>
  <c r="J50" i="27"/>
  <c r="J60" i="27"/>
  <c r="J54" i="27"/>
  <c r="I19" i="27"/>
  <c r="P12" i="27"/>
  <c r="J16" i="27"/>
  <c r="J15" i="27"/>
  <c r="J17" i="27"/>
  <c r="G12" i="27"/>
  <c r="I11" i="21"/>
  <c r="I27" i="18" s="1"/>
  <c r="P11" i="21"/>
  <c r="M27" i="18" s="1"/>
  <c r="I63" i="22"/>
  <c r="I34" i="18" s="1"/>
  <c r="M15" i="26"/>
  <c r="G11" i="21"/>
  <c r="G20" i="22"/>
  <c r="H13" i="24"/>
  <c r="I51" i="20"/>
  <c r="I31" i="20"/>
  <c r="H11" i="24"/>
  <c r="H7" i="24"/>
  <c r="H16" i="24"/>
  <c r="H8" i="24"/>
  <c r="H12" i="24"/>
  <c r="H17" i="24"/>
  <c r="H9" i="24"/>
  <c r="H14" i="24"/>
  <c r="H18" i="24"/>
  <c r="H6" i="24"/>
  <c r="H10" i="24"/>
  <c r="H15" i="24"/>
  <c r="I9" i="23"/>
  <c r="I7" i="23"/>
  <c r="H7" i="23"/>
  <c r="I48" i="22"/>
  <c r="I44" i="22"/>
  <c r="J29" i="22"/>
  <c r="J65" i="22"/>
  <c r="P43" i="22"/>
  <c r="I29" i="22"/>
  <c r="I20" i="22" s="1"/>
  <c r="I28" i="18" s="1"/>
  <c r="J66" i="22"/>
  <c r="J74" i="22"/>
  <c r="J31" i="22"/>
  <c r="J37" i="22"/>
  <c r="J83" i="22"/>
  <c r="J86" i="22"/>
  <c r="J57" i="22"/>
  <c r="J82" i="22"/>
  <c r="J71" i="22"/>
  <c r="J14" i="22"/>
  <c r="J85" i="22"/>
  <c r="J13" i="22"/>
  <c r="J56" i="22"/>
  <c r="J68" i="22"/>
  <c r="J22" i="22"/>
  <c r="J26" i="22"/>
  <c r="J69" i="22"/>
  <c r="J24" i="22"/>
  <c r="J33" i="22"/>
  <c r="P20" i="22"/>
  <c r="M28" i="18" s="1"/>
  <c r="J23" i="22"/>
  <c r="J25" i="22"/>
  <c r="J30" i="22"/>
  <c r="J34" i="22"/>
  <c r="J55" i="22"/>
  <c r="J88" i="22"/>
  <c r="I14" i="22"/>
  <c r="I11" i="22" s="1"/>
  <c r="I26" i="18" s="1"/>
  <c r="J12" i="22"/>
  <c r="J21" i="22"/>
  <c r="J36" i="22"/>
  <c r="J27" i="22"/>
  <c r="J32" i="22"/>
  <c r="J67" i="22"/>
  <c r="J70" i="22"/>
  <c r="J75" i="22"/>
  <c r="J84" i="22"/>
  <c r="J87" i="22"/>
  <c r="H56" i="22"/>
  <c r="H75" i="22"/>
  <c r="J16" i="21"/>
  <c r="P34" i="21"/>
  <c r="J15" i="21"/>
  <c r="J19" i="21"/>
  <c r="J20" i="21"/>
  <c r="J27" i="21"/>
  <c r="J24" i="21"/>
  <c r="J35" i="21"/>
  <c r="J37" i="21"/>
  <c r="J13" i="21"/>
  <c r="J17" i="21"/>
  <c r="J21" i="21"/>
  <c r="J23" i="21"/>
  <c r="J28" i="21"/>
  <c r="J36" i="21"/>
  <c r="J12" i="21"/>
  <c r="J14" i="21"/>
  <c r="J18" i="21"/>
  <c r="J25" i="21"/>
  <c r="G68" i="20"/>
  <c r="I68" i="20" s="1"/>
  <c r="P68" i="20"/>
  <c r="P51" i="20"/>
  <c r="J51" i="20" s="1"/>
  <c r="I55" i="20"/>
  <c r="I58" i="20"/>
  <c r="I59" i="20"/>
  <c r="I43" i="20"/>
  <c r="P75" i="20"/>
  <c r="P74" i="20" s="1"/>
  <c r="G75" i="20"/>
  <c r="G74" i="20" s="1"/>
  <c r="H75" i="20" s="1"/>
  <c r="F74" i="20"/>
  <c r="P67" i="20"/>
  <c r="G67" i="20"/>
  <c r="I67" i="20" s="1"/>
  <c r="P66" i="20"/>
  <c r="G66" i="20"/>
  <c r="I66" i="20" s="1"/>
  <c r="P65" i="20"/>
  <c r="G65" i="20"/>
  <c r="I65" i="20" s="1"/>
  <c r="P64" i="20"/>
  <c r="G64" i="20"/>
  <c r="J64" i="20" s="1"/>
  <c r="P63" i="20"/>
  <c r="G63" i="20"/>
  <c r="I63" i="20" s="1"/>
  <c r="P62" i="20"/>
  <c r="G62" i="20"/>
  <c r="I62" i="20" s="1"/>
  <c r="P61" i="20"/>
  <c r="G61" i="20"/>
  <c r="I61" i="20" s="1"/>
  <c r="P60" i="20"/>
  <c r="G60" i="20"/>
  <c r="I60" i="20" s="1"/>
  <c r="P59" i="20"/>
  <c r="G59" i="20"/>
  <c r="P58" i="20"/>
  <c r="G58" i="20"/>
  <c r="P57" i="20"/>
  <c r="G57" i="20"/>
  <c r="I57" i="20" s="1"/>
  <c r="P56" i="20"/>
  <c r="G56" i="20"/>
  <c r="I56" i="20" s="1"/>
  <c r="P55" i="20"/>
  <c r="G55" i="20"/>
  <c r="P54" i="20"/>
  <c r="G54" i="20"/>
  <c r="I54" i="20" s="1"/>
  <c r="P53" i="20"/>
  <c r="G53" i="20"/>
  <c r="I53" i="20" s="1"/>
  <c r="P47" i="20"/>
  <c r="G47" i="20"/>
  <c r="I47" i="20" s="1"/>
  <c r="P52" i="20"/>
  <c r="G52" i="20"/>
  <c r="I52" i="20" s="1"/>
  <c r="P50" i="20"/>
  <c r="G50" i="20"/>
  <c r="P49" i="20"/>
  <c r="G49" i="20"/>
  <c r="I49" i="20" s="1"/>
  <c r="P48" i="20"/>
  <c r="G48" i="20"/>
  <c r="I48" i="20" s="1"/>
  <c r="P46" i="20"/>
  <c r="G46" i="20"/>
  <c r="I46" i="20" s="1"/>
  <c r="P45" i="20"/>
  <c r="G45" i="20"/>
  <c r="I45" i="20" s="1"/>
  <c r="P44" i="20"/>
  <c r="G44" i="20"/>
  <c r="I44" i="20" s="1"/>
  <c r="P43" i="20"/>
  <c r="G43" i="20"/>
  <c r="P36" i="20"/>
  <c r="G36" i="20"/>
  <c r="P35" i="20"/>
  <c r="G35" i="20"/>
  <c r="P34" i="20"/>
  <c r="G34" i="20"/>
  <c r="P33" i="20"/>
  <c r="G33" i="20"/>
  <c r="P32" i="20"/>
  <c r="G32" i="20"/>
  <c r="P30" i="20"/>
  <c r="G30" i="20"/>
  <c r="P29" i="20"/>
  <c r="G29" i="20"/>
  <c r="I29" i="20" s="1"/>
  <c r="P28" i="20"/>
  <c r="G28" i="20"/>
  <c r="P27" i="20"/>
  <c r="G27" i="20"/>
  <c r="I27" i="20" s="1"/>
  <c r="P20" i="20"/>
  <c r="G20" i="20"/>
  <c r="P19" i="20"/>
  <c r="G19" i="20"/>
  <c r="I19" i="20" s="1"/>
  <c r="P18" i="20"/>
  <c r="G18" i="20"/>
  <c r="I18" i="20" s="1"/>
  <c r="P17" i="20"/>
  <c r="G17" i="20"/>
  <c r="I17" i="20" s="1"/>
  <c r="P16" i="20"/>
  <c r="G16" i="20"/>
  <c r="P15" i="20"/>
  <c r="G15" i="20"/>
  <c r="P14" i="20"/>
  <c r="G14" i="20"/>
  <c r="P13" i="20"/>
  <c r="G13" i="20"/>
  <c r="I13" i="20" s="1"/>
  <c r="P12" i="20"/>
  <c r="G12" i="20"/>
  <c r="F11" i="20"/>
  <c r="I39" i="19"/>
  <c r="P24" i="19"/>
  <c r="G24" i="19"/>
  <c r="I24" i="19" s="1"/>
  <c r="P23" i="19"/>
  <c r="G23" i="19"/>
  <c r="I23" i="19" s="1"/>
  <c r="P42" i="19"/>
  <c r="G42" i="19"/>
  <c r="I42" i="19" s="1"/>
  <c r="P41" i="19"/>
  <c r="G41" i="19"/>
  <c r="I41" i="19" s="1"/>
  <c r="P39" i="19"/>
  <c r="G39" i="19"/>
  <c r="P37" i="19"/>
  <c r="G37" i="19"/>
  <c r="I37" i="19" s="1"/>
  <c r="P36" i="19"/>
  <c r="G36" i="19"/>
  <c r="I36" i="19" s="1"/>
  <c r="P35" i="19"/>
  <c r="G35" i="19"/>
  <c r="I35" i="19" s="1"/>
  <c r="P34" i="19"/>
  <c r="G34" i="19"/>
  <c r="I34" i="19" s="1"/>
  <c r="P27" i="19"/>
  <c r="G27" i="19"/>
  <c r="I27" i="19" s="1"/>
  <c r="P26" i="19"/>
  <c r="G26" i="19"/>
  <c r="I26" i="19" s="1"/>
  <c r="P25" i="19"/>
  <c r="G25" i="19"/>
  <c r="I25" i="19" s="1"/>
  <c r="P22" i="19"/>
  <c r="G22" i="19"/>
  <c r="I22" i="19" s="1"/>
  <c r="F21" i="19"/>
  <c r="G15" i="19"/>
  <c r="I15" i="19" s="1"/>
  <c r="P14" i="19"/>
  <c r="G14" i="19"/>
  <c r="P13" i="19"/>
  <c r="G13" i="19"/>
  <c r="I13" i="19" s="1"/>
  <c r="P12" i="19"/>
  <c r="G12" i="19"/>
  <c r="F11" i="19"/>
  <c r="G9" i="10"/>
  <c r="E9" i="10"/>
  <c r="C9" i="10"/>
  <c r="D5" i="4"/>
  <c r="E5" i="4"/>
  <c r="H27" i="4"/>
  <c r="H28" i="4"/>
  <c r="H29" i="4"/>
  <c r="H30" i="4"/>
  <c r="H31" i="4"/>
  <c r="H32" i="4"/>
  <c r="H33" i="4"/>
  <c r="H34" i="4"/>
  <c r="H35" i="4"/>
  <c r="H36" i="4"/>
  <c r="H37" i="4"/>
  <c r="H38" i="4"/>
  <c r="H39" i="4"/>
  <c r="H40" i="4"/>
  <c r="H41" i="4"/>
  <c r="H42" i="4"/>
  <c r="H43" i="4"/>
  <c r="H26" i="4"/>
  <c r="G25" i="4"/>
  <c r="A36" i="4"/>
  <c r="A31" i="4"/>
  <c r="B19" i="4"/>
  <c r="C19" i="4"/>
  <c r="D19" i="4"/>
  <c r="E19" i="4"/>
  <c r="F19" i="4"/>
  <c r="J32" i="4"/>
  <c r="D32" i="4"/>
  <c r="E82" i="29" s="1"/>
  <c r="E81" i="29" s="1"/>
  <c r="E13" i="29" s="1"/>
  <c r="E32" i="4"/>
  <c r="F82" i="29" s="1"/>
  <c r="G5" i="8"/>
  <c r="F5" i="8"/>
  <c r="M27" i="4"/>
  <c r="J27" i="4"/>
  <c r="G27" i="4"/>
  <c r="J39" i="4"/>
  <c r="J38" i="4"/>
  <c r="J34" i="4"/>
  <c r="J30" i="4"/>
  <c r="K186" i="29" l="1"/>
  <c r="K184" i="29" s="1"/>
  <c r="K26" i="29" s="1"/>
  <c r="K6" i="29" s="1"/>
  <c r="J186" i="29"/>
  <c r="J184" i="29" s="1"/>
  <c r="J26" i="29" s="1"/>
  <c r="J6" i="29" s="1"/>
  <c r="I84" i="27"/>
  <c r="I20" i="26" s="1"/>
  <c r="H87" i="27"/>
  <c r="H91" i="27"/>
  <c r="H88" i="27"/>
  <c r="H92" i="27"/>
  <c r="H89" i="27"/>
  <c r="H86" i="27"/>
  <c r="H90" i="27"/>
  <c r="J75" i="27"/>
  <c r="H78" i="27"/>
  <c r="H77" i="27"/>
  <c r="H76" i="27"/>
  <c r="H68" i="27"/>
  <c r="H69" i="27"/>
  <c r="M22" i="18"/>
  <c r="H57" i="27"/>
  <c r="H66" i="27"/>
  <c r="H51" i="27"/>
  <c r="H47" i="27"/>
  <c r="H65" i="27"/>
  <c r="H43" i="27"/>
  <c r="H58" i="27"/>
  <c r="H56" i="27"/>
  <c r="H64" i="27"/>
  <c r="H55" i="27"/>
  <c r="H54" i="27"/>
  <c r="H53" i="27"/>
  <c r="H48" i="27"/>
  <c r="H49" i="27"/>
  <c r="H50" i="27"/>
  <c r="H61" i="27"/>
  <c r="H67" i="27"/>
  <c r="H60" i="27"/>
  <c r="H52" i="27"/>
  <c r="H63" i="27"/>
  <c r="H62" i="27"/>
  <c r="H45" i="27"/>
  <c r="H59" i="27"/>
  <c r="H44" i="27"/>
  <c r="H46" i="27"/>
  <c r="H19" i="27"/>
  <c r="H15" i="27"/>
  <c r="H20" i="27"/>
  <c r="J12" i="27"/>
  <c r="H16" i="27"/>
  <c r="I12" i="27"/>
  <c r="I16" i="26" s="1"/>
  <c r="H17" i="27"/>
  <c r="H14" i="27"/>
  <c r="I5" i="23"/>
  <c r="I30" i="18" s="1"/>
  <c r="H7" i="18" s="1"/>
  <c r="H36" i="27"/>
  <c r="H32" i="27"/>
  <c r="H28" i="27"/>
  <c r="H33" i="27"/>
  <c r="H29" i="27"/>
  <c r="H31" i="27"/>
  <c r="I43" i="22"/>
  <c r="I31" i="18" s="1"/>
  <c r="H34" i="27"/>
  <c r="H21" i="27"/>
  <c r="H13" i="27"/>
  <c r="H35" i="27"/>
  <c r="H18" i="27"/>
  <c r="G27" i="18"/>
  <c r="J11" i="21"/>
  <c r="H21" i="22"/>
  <c r="G28" i="18"/>
  <c r="I33" i="19"/>
  <c r="I38" i="18" s="1"/>
  <c r="J15" i="26"/>
  <c r="H27" i="22"/>
  <c r="H35" i="22"/>
  <c r="H28" i="22"/>
  <c r="H23" i="21"/>
  <c r="H22" i="21"/>
  <c r="I75" i="20"/>
  <c r="I74" i="20" s="1"/>
  <c r="I29" i="18" s="1"/>
  <c r="J68" i="20"/>
  <c r="I64" i="20"/>
  <c r="I42" i="20" s="1"/>
  <c r="I32" i="18" s="1"/>
  <c r="J23" i="19"/>
  <c r="H8" i="23"/>
  <c r="H6" i="23"/>
  <c r="H9" i="23"/>
  <c r="J81" i="22"/>
  <c r="H73" i="22"/>
  <c r="H88" i="22"/>
  <c r="H86" i="22"/>
  <c r="H84" i="22"/>
  <c r="H85" i="22"/>
  <c r="H87" i="22"/>
  <c r="H83" i="22"/>
  <c r="H82" i="22"/>
  <c r="H57" i="22"/>
  <c r="J54" i="22"/>
  <c r="H55" i="22"/>
  <c r="H13" i="22"/>
  <c r="J11" i="22"/>
  <c r="H34" i="22"/>
  <c r="H23" i="22"/>
  <c r="H67" i="22"/>
  <c r="H36" i="22"/>
  <c r="H12" i="22"/>
  <c r="H37" i="22"/>
  <c r="H31" i="22"/>
  <c r="H29" i="22"/>
  <c r="H24" i="22"/>
  <c r="J20" i="22"/>
  <c r="J28" i="18" s="1"/>
  <c r="H33" i="22"/>
  <c r="H26" i="22"/>
  <c r="H22" i="22"/>
  <c r="H72" i="22"/>
  <c r="H65" i="22"/>
  <c r="H30" i="22"/>
  <c r="H25" i="22"/>
  <c r="H14" i="22"/>
  <c r="H32" i="22"/>
  <c r="H74" i="22"/>
  <c r="H69" i="22"/>
  <c r="H66" i="22"/>
  <c r="J63" i="22"/>
  <c r="H71" i="22"/>
  <c r="H68" i="22"/>
  <c r="H64" i="22"/>
  <c r="H70" i="22"/>
  <c r="H12" i="21"/>
  <c r="H19" i="21"/>
  <c r="H14" i="21"/>
  <c r="H21" i="21"/>
  <c r="H27" i="21"/>
  <c r="H17" i="21"/>
  <c r="H24" i="21"/>
  <c r="J27" i="18"/>
  <c r="H13" i="21"/>
  <c r="H20" i="21"/>
  <c r="H25" i="21"/>
  <c r="H16" i="21"/>
  <c r="H28" i="21"/>
  <c r="H26" i="21"/>
  <c r="H18" i="21"/>
  <c r="H15" i="21"/>
  <c r="H35" i="21"/>
  <c r="H36" i="21"/>
  <c r="J34" i="21"/>
  <c r="J37" i="18" s="1"/>
  <c r="H37" i="21"/>
  <c r="J32" i="20"/>
  <c r="J28" i="20"/>
  <c r="J30" i="20"/>
  <c r="J33" i="20"/>
  <c r="J35" i="20"/>
  <c r="J67" i="20"/>
  <c r="J14" i="20"/>
  <c r="J16" i="20"/>
  <c r="J60" i="20"/>
  <c r="J52" i="20"/>
  <c r="J44" i="20"/>
  <c r="J57" i="20"/>
  <c r="J59" i="20"/>
  <c r="J49" i="20"/>
  <c r="J55" i="20"/>
  <c r="J63" i="20"/>
  <c r="J66" i="20"/>
  <c r="J13" i="20"/>
  <c r="J15" i="20"/>
  <c r="J45" i="20"/>
  <c r="J48" i="20"/>
  <c r="J75" i="20"/>
  <c r="J12" i="20"/>
  <c r="J17" i="20"/>
  <c r="J19" i="20"/>
  <c r="J46" i="20"/>
  <c r="J53" i="20"/>
  <c r="J56" i="20"/>
  <c r="J62" i="20"/>
  <c r="I35" i="20"/>
  <c r="J34" i="20"/>
  <c r="J36" i="20"/>
  <c r="J43" i="20"/>
  <c r="J47" i="20"/>
  <c r="J58" i="20"/>
  <c r="J65" i="20"/>
  <c r="I14" i="20"/>
  <c r="P42" i="20"/>
  <c r="J54" i="20"/>
  <c r="J61" i="20"/>
  <c r="J74" i="20"/>
  <c r="I34" i="20"/>
  <c r="I30" i="20"/>
  <c r="I33" i="20"/>
  <c r="J27" i="20"/>
  <c r="J29" i="20"/>
  <c r="I36" i="20"/>
  <c r="I32" i="20"/>
  <c r="I28" i="20"/>
  <c r="I12" i="20"/>
  <c r="J18" i="20"/>
  <c r="J20" i="20"/>
  <c r="I20" i="20"/>
  <c r="I16" i="20"/>
  <c r="I15" i="20"/>
  <c r="G11" i="20"/>
  <c r="H12" i="20" s="1"/>
  <c r="J24" i="19"/>
  <c r="J12" i="19"/>
  <c r="J14" i="19"/>
  <c r="J26" i="19"/>
  <c r="P21" i="19"/>
  <c r="I12" i="19"/>
  <c r="I14" i="19"/>
  <c r="P11" i="19"/>
  <c r="J22" i="19"/>
  <c r="J25" i="19"/>
  <c r="J13" i="19"/>
  <c r="J27" i="19"/>
  <c r="G21" i="19"/>
  <c r="H24" i="19" s="1"/>
  <c r="H36" i="19"/>
  <c r="G11" i="19"/>
  <c r="J42" i="4"/>
  <c r="J37" i="13"/>
  <c r="G37" i="13"/>
  <c r="F37" i="13"/>
  <c r="J33" i="4"/>
  <c r="P11" i="13"/>
  <c r="J26" i="13"/>
  <c r="J25" i="13"/>
  <c r="J11" i="13"/>
  <c r="G11" i="13"/>
  <c r="J35" i="4"/>
  <c r="J37" i="4"/>
  <c r="J41" i="12"/>
  <c r="G41" i="12"/>
  <c r="F41" i="12"/>
  <c r="J37" i="2"/>
  <c r="J29" i="4"/>
  <c r="G26" i="12"/>
  <c r="F26" i="12"/>
  <c r="J26" i="4"/>
  <c r="E26" i="4"/>
  <c r="P17" i="12"/>
  <c r="P45" i="2"/>
  <c r="G45" i="2"/>
  <c r="P23" i="2"/>
  <c r="F23" i="2"/>
  <c r="P31" i="2"/>
  <c r="G31" i="2"/>
  <c r="I15" i="26" l="1"/>
  <c r="H6" i="26" s="1"/>
  <c r="G22" i="18"/>
  <c r="H27" i="18" s="1"/>
  <c r="H50" i="20"/>
  <c r="H51" i="20"/>
  <c r="H64" i="20"/>
  <c r="H68" i="20"/>
  <c r="H44" i="20"/>
  <c r="H35" i="20"/>
  <c r="H31" i="20"/>
  <c r="H53" i="20"/>
  <c r="H56" i="20"/>
  <c r="H57" i="20"/>
  <c r="H62" i="20"/>
  <c r="H47" i="20"/>
  <c r="H59" i="20"/>
  <c r="H46" i="20"/>
  <c r="H67" i="20"/>
  <c r="H54" i="20"/>
  <c r="H61" i="20"/>
  <c r="H49" i="20"/>
  <c r="H63" i="20"/>
  <c r="H55" i="20"/>
  <c r="H43" i="20"/>
  <c r="H48" i="20"/>
  <c r="H60" i="20"/>
  <c r="H45" i="20"/>
  <c r="H66" i="20"/>
  <c r="H58" i="20"/>
  <c r="H65" i="20"/>
  <c r="H52" i="20"/>
  <c r="J42" i="20"/>
  <c r="I26" i="20"/>
  <c r="I25" i="18" s="1"/>
  <c r="H29" i="20"/>
  <c r="H30" i="20"/>
  <c r="H16" i="20"/>
  <c r="I11" i="20"/>
  <c r="I23" i="18" s="1"/>
  <c r="H36" i="20"/>
  <c r="H32" i="20"/>
  <c r="H27" i="20"/>
  <c r="H33" i="20"/>
  <c r="H28" i="20"/>
  <c r="J26" i="20"/>
  <c r="H34" i="20"/>
  <c r="H20" i="20"/>
  <c r="H18" i="20"/>
  <c r="H14" i="20"/>
  <c r="H17" i="20"/>
  <c r="J11" i="20"/>
  <c r="H19" i="20"/>
  <c r="H15" i="20"/>
  <c r="H13" i="20"/>
  <c r="I11" i="19"/>
  <c r="I24" i="18" s="1"/>
  <c r="H23" i="19"/>
  <c r="I21" i="19"/>
  <c r="I35" i="18" s="1"/>
  <c r="H22" i="19"/>
  <c r="J11" i="19"/>
  <c r="H13" i="19"/>
  <c r="H14" i="19"/>
  <c r="H39" i="19"/>
  <c r="H15" i="19"/>
  <c r="H41" i="19"/>
  <c r="H42" i="19"/>
  <c r="H35" i="19"/>
  <c r="J21" i="19"/>
  <c r="H27" i="19"/>
  <c r="H12" i="19"/>
  <c r="H37" i="19"/>
  <c r="H25" i="19"/>
  <c r="H34" i="19"/>
  <c r="H26" i="19"/>
  <c r="M36" i="4"/>
  <c r="M31" i="4"/>
  <c r="C36" i="4"/>
  <c r="D36" i="4"/>
  <c r="E36" i="4"/>
  <c r="J36" i="4"/>
  <c r="C31" i="4"/>
  <c r="D31" i="4"/>
  <c r="E31" i="4"/>
  <c r="E5" i="6"/>
  <c r="J31" i="2"/>
  <c r="I31" i="2"/>
  <c r="C32" i="4"/>
  <c r="P23" i="16"/>
  <c r="G23" i="16"/>
  <c r="P22" i="16"/>
  <c r="G22" i="16"/>
  <c r="P21" i="16"/>
  <c r="G21" i="16"/>
  <c r="P20" i="16"/>
  <c r="G20" i="16"/>
  <c r="P19" i="16"/>
  <c r="P18" i="16" s="1"/>
  <c r="G19" i="16"/>
  <c r="F18" i="16"/>
  <c r="F36" i="4" s="1"/>
  <c r="P12" i="16"/>
  <c r="P11" i="16" s="1"/>
  <c r="G12" i="16"/>
  <c r="F11" i="16"/>
  <c r="F31" i="4" s="1"/>
  <c r="G6" i="8"/>
  <c r="G8" i="8"/>
  <c r="I8" i="8" s="1"/>
  <c r="G9" i="8"/>
  <c r="G10" i="8"/>
  <c r="G7" i="8"/>
  <c r="C18" i="4"/>
  <c r="D18" i="4"/>
  <c r="E18" i="4"/>
  <c r="F18" i="4"/>
  <c r="C27" i="4"/>
  <c r="D27" i="4"/>
  <c r="E27" i="4"/>
  <c r="P15" i="15"/>
  <c r="G15" i="15"/>
  <c r="I15" i="15" s="1"/>
  <c r="P14" i="15"/>
  <c r="G14" i="15"/>
  <c r="I14" i="15" s="1"/>
  <c r="P13" i="15"/>
  <c r="G13" i="15"/>
  <c r="P12" i="15"/>
  <c r="G12" i="15"/>
  <c r="J12" i="15" s="1"/>
  <c r="F11" i="15"/>
  <c r="F27" i="4" s="1"/>
  <c r="C41" i="4"/>
  <c r="D41" i="4"/>
  <c r="E41" i="4"/>
  <c r="C39" i="4"/>
  <c r="D39" i="4"/>
  <c r="E39" i="4"/>
  <c r="C38" i="4"/>
  <c r="D38" i="4"/>
  <c r="E38" i="4"/>
  <c r="C34" i="4"/>
  <c r="D34" i="4"/>
  <c r="E34" i="4"/>
  <c r="C30" i="4"/>
  <c r="D30" i="4"/>
  <c r="E30" i="4"/>
  <c r="C17" i="4"/>
  <c r="D17" i="4"/>
  <c r="E17" i="4"/>
  <c r="F17" i="4"/>
  <c r="P76" i="14"/>
  <c r="P77" i="14"/>
  <c r="P78" i="14"/>
  <c r="P79" i="14"/>
  <c r="P82" i="14"/>
  <c r="P81" i="14"/>
  <c r="P80" i="14"/>
  <c r="P75" i="14"/>
  <c r="G76" i="14"/>
  <c r="I76" i="14" s="1"/>
  <c r="G77" i="14"/>
  <c r="I77" i="14" s="1"/>
  <c r="F56" i="14"/>
  <c r="F39" i="4" s="1"/>
  <c r="P58" i="14"/>
  <c r="P59" i="14"/>
  <c r="P60" i="14"/>
  <c r="P61" i="14"/>
  <c r="P62" i="14"/>
  <c r="P63" i="14"/>
  <c r="P64" i="14"/>
  <c r="P65" i="14"/>
  <c r="P66" i="14"/>
  <c r="P67" i="14"/>
  <c r="P68" i="14"/>
  <c r="P57" i="14"/>
  <c r="G57" i="14"/>
  <c r="G58" i="14"/>
  <c r="G59" i="14"/>
  <c r="G60" i="14"/>
  <c r="I60" i="14" s="1"/>
  <c r="G61" i="14"/>
  <c r="G62" i="14"/>
  <c r="G63" i="14"/>
  <c r="G64" i="14"/>
  <c r="I64" i="14" s="1"/>
  <c r="G65" i="14"/>
  <c r="G66" i="14"/>
  <c r="G67" i="14"/>
  <c r="P22" i="14"/>
  <c r="P23" i="14"/>
  <c r="P24" i="14"/>
  <c r="P25" i="14"/>
  <c r="P26" i="14"/>
  <c r="P27" i="14"/>
  <c r="P28" i="14"/>
  <c r="P29" i="14"/>
  <c r="P30" i="14"/>
  <c r="P31" i="14"/>
  <c r="P32" i="14"/>
  <c r="P33" i="14"/>
  <c r="P34" i="14"/>
  <c r="I26" i="14"/>
  <c r="G22" i="14"/>
  <c r="G23" i="14"/>
  <c r="I23" i="14" s="1"/>
  <c r="G24" i="14"/>
  <c r="I24" i="14" s="1"/>
  <c r="G25" i="14"/>
  <c r="G26" i="14"/>
  <c r="G27" i="14"/>
  <c r="G28" i="14"/>
  <c r="I28" i="14" s="1"/>
  <c r="G29" i="14"/>
  <c r="G30" i="14"/>
  <c r="I30" i="14" s="1"/>
  <c r="G31" i="14"/>
  <c r="G32" i="14"/>
  <c r="J32" i="14" s="1"/>
  <c r="G33" i="14"/>
  <c r="G34" i="14"/>
  <c r="G82" i="14"/>
  <c r="J82" i="14" s="1"/>
  <c r="G81" i="14"/>
  <c r="G80" i="14"/>
  <c r="G79" i="14"/>
  <c r="G78" i="14"/>
  <c r="G75" i="14"/>
  <c r="F74" i="14"/>
  <c r="F41" i="4" s="1"/>
  <c r="G68" i="14"/>
  <c r="I68" i="14" s="1"/>
  <c r="P50" i="14"/>
  <c r="G50" i="14"/>
  <c r="I50" i="14" s="1"/>
  <c r="P49" i="14"/>
  <c r="G49" i="14"/>
  <c r="P48" i="14"/>
  <c r="G48" i="14"/>
  <c r="I48" i="14" s="1"/>
  <c r="P47" i="14"/>
  <c r="G47" i="14"/>
  <c r="F46" i="14"/>
  <c r="F38" i="4" s="1"/>
  <c r="P40" i="14"/>
  <c r="G40" i="14"/>
  <c r="I40" i="14" s="1"/>
  <c r="P39" i="14"/>
  <c r="G39" i="14"/>
  <c r="I39" i="14" s="1"/>
  <c r="P38" i="14"/>
  <c r="G38" i="14"/>
  <c r="P37" i="14"/>
  <c r="G37" i="14"/>
  <c r="P36" i="14"/>
  <c r="G36" i="14"/>
  <c r="P35" i="14"/>
  <c r="G35" i="14"/>
  <c r="P21" i="14"/>
  <c r="G21" i="14"/>
  <c r="F20" i="14"/>
  <c r="F34" i="4" s="1"/>
  <c r="P14" i="14"/>
  <c r="G14" i="14"/>
  <c r="P13" i="14"/>
  <c r="G13" i="14"/>
  <c r="P12" i="14"/>
  <c r="G12" i="14"/>
  <c r="F11" i="14"/>
  <c r="F30" i="4" s="1"/>
  <c r="C42" i="4"/>
  <c r="D42" i="4"/>
  <c r="E42" i="4"/>
  <c r="C33" i="4"/>
  <c r="D33" i="4"/>
  <c r="E33" i="4"/>
  <c r="C16" i="4"/>
  <c r="D16" i="4"/>
  <c r="E16" i="4"/>
  <c r="F16" i="4"/>
  <c r="P13" i="13"/>
  <c r="P14" i="13"/>
  <c r="P15" i="13"/>
  <c r="P16" i="13"/>
  <c r="P17" i="13"/>
  <c r="P18" i="13"/>
  <c r="P19" i="13"/>
  <c r="P20" i="13"/>
  <c r="P21" i="13"/>
  <c r="P22" i="13"/>
  <c r="P23" i="13"/>
  <c r="P24" i="13"/>
  <c r="G13" i="13"/>
  <c r="J13" i="13" s="1"/>
  <c r="G14" i="13"/>
  <c r="G15" i="13"/>
  <c r="J15" i="13" s="1"/>
  <c r="G16" i="13"/>
  <c r="I16" i="13" s="1"/>
  <c r="G17" i="13"/>
  <c r="J17" i="13" s="1"/>
  <c r="G18" i="13"/>
  <c r="J18" i="13" s="1"/>
  <c r="G19" i="13"/>
  <c r="G20" i="13"/>
  <c r="G21" i="13"/>
  <c r="J21" i="13" s="1"/>
  <c r="G22" i="13"/>
  <c r="J22" i="13" s="1"/>
  <c r="G23" i="13"/>
  <c r="G24" i="13"/>
  <c r="J24" i="13" s="1"/>
  <c r="P42" i="13"/>
  <c r="G42" i="13"/>
  <c r="J42" i="13" s="1"/>
  <c r="P41" i="13"/>
  <c r="G41" i="13"/>
  <c r="P40" i="13"/>
  <c r="G40" i="13"/>
  <c r="J40" i="13" s="1"/>
  <c r="P39" i="13"/>
  <c r="G39" i="13"/>
  <c r="I39" i="13" s="1"/>
  <c r="P38" i="13"/>
  <c r="G38" i="13"/>
  <c r="I38" i="13" s="1"/>
  <c r="F42" i="4"/>
  <c r="P31" i="13"/>
  <c r="G31" i="13"/>
  <c r="P30" i="13"/>
  <c r="G30" i="13"/>
  <c r="J30" i="13" s="1"/>
  <c r="P29" i="13"/>
  <c r="G29" i="13"/>
  <c r="J29" i="13" s="1"/>
  <c r="P28" i="13"/>
  <c r="G28" i="13"/>
  <c r="P27" i="13"/>
  <c r="G27" i="13"/>
  <c r="P26" i="13"/>
  <c r="G26" i="13"/>
  <c r="P25" i="13"/>
  <c r="G25" i="13"/>
  <c r="P12" i="13"/>
  <c r="G12" i="13"/>
  <c r="F33" i="4"/>
  <c r="C15" i="4"/>
  <c r="D15" i="4"/>
  <c r="E15" i="4"/>
  <c r="F15" i="4"/>
  <c r="C35" i="4"/>
  <c r="D35" i="4"/>
  <c r="E35" i="4"/>
  <c r="F35" i="4"/>
  <c r="C37" i="4"/>
  <c r="D37" i="4"/>
  <c r="E37" i="4"/>
  <c r="C29" i="4"/>
  <c r="D29" i="4"/>
  <c r="E29" i="4"/>
  <c r="C26" i="4"/>
  <c r="D26" i="4"/>
  <c r="P75" i="12"/>
  <c r="P74" i="12" s="1"/>
  <c r="M35" i="4" s="1"/>
  <c r="G75" i="12"/>
  <c r="F74" i="12"/>
  <c r="F37" i="4"/>
  <c r="P44" i="12"/>
  <c r="P45" i="12"/>
  <c r="P46" i="12"/>
  <c r="P47" i="12"/>
  <c r="P48" i="12"/>
  <c r="P49" i="12"/>
  <c r="P50" i="12"/>
  <c r="P51" i="12"/>
  <c r="P52" i="12"/>
  <c r="P53" i="12"/>
  <c r="P54" i="12"/>
  <c r="P55" i="12"/>
  <c r="P56" i="12"/>
  <c r="P57" i="12"/>
  <c r="P58" i="12"/>
  <c r="P59" i="12"/>
  <c r="P60" i="12"/>
  <c r="P61" i="12"/>
  <c r="P62" i="12"/>
  <c r="P63" i="12"/>
  <c r="P64" i="12"/>
  <c r="P65" i="12"/>
  <c r="G44" i="12"/>
  <c r="J44" i="12" s="1"/>
  <c r="G45" i="12"/>
  <c r="I45" i="12" s="1"/>
  <c r="G46" i="12"/>
  <c r="I46" i="12" s="1"/>
  <c r="G47" i="12"/>
  <c r="I47" i="12" s="1"/>
  <c r="G48" i="12"/>
  <c r="G49" i="12"/>
  <c r="G50" i="12"/>
  <c r="I50" i="12" s="1"/>
  <c r="G51" i="12"/>
  <c r="I51" i="12" s="1"/>
  <c r="G52" i="12"/>
  <c r="G53" i="12"/>
  <c r="G54" i="12"/>
  <c r="I54" i="12" s="1"/>
  <c r="G55" i="12"/>
  <c r="I55" i="12" s="1"/>
  <c r="G56" i="12"/>
  <c r="J56" i="12" s="1"/>
  <c r="G57" i="12"/>
  <c r="G58" i="12"/>
  <c r="J58" i="12" s="1"/>
  <c r="G59" i="12"/>
  <c r="I59" i="12" s="1"/>
  <c r="G60" i="12"/>
  <c r="P32" i="12"/>
  <c r="P33" i="12"/>
  <c r="G32" i="12"/>
  <c r="I32" i="12" s="1"/>
  <c r="G33" i="12"/>
  <c r="G27" i="12"/>
  <c r="I27" i="12" s="1"/>
  <c r="G28" i="12"/>
  <c r="I28" i="12" s="1"/>
  <c r="G29" i="12"/>
  <c r="G30" i="12"/>
  <c r="I30" i="12" s="1"/>
  <c r="G31" i="12"/>
  <c r="I31" i="12" s="1"/>
  <c r="G34" i="12"/>
  <c r="G35" i="12"/>
  <c r="P16" i="12"/>
  <c r="P18" i="12"/>
  <c r="P19" i="12"/>
  <c r="P11" i="12" s="1"/>
  <c r="P20" i="12"/>
  <c r="G16" i="12"/>
  <c r="I16" i="12" s="1"/>
  <c r="G17" i="12"/>
  <c r="I17" i="12" s="1"/>
  <c r="G18" i="12"/>
  <c r="I18" i="12" s="1"/>
  <c r="G12" i="12"/>
  <c r="J12" i="12" s="1"/>
  <c r="G13" i="12"/>
  <c r="I13" i="12" s="1"/>
  <c r="G14" i="12"/>
  <c r="I14" i="12" s="1"/>
  <c r="G15" i="12"/>
  <c r="G19" i="12"/>
  <c r="I19" i="12" s="1"/>
  <c r="G20" i="12"/>
  <c r="I20" i="12" s="1"/>
  <c r="P68" i="12"/>
  <c r="G68" i="12"/>
  <c r="P67" i="12"/>
  <c r="G67" i="12"/>
  <c r="P66" i="12"/>
  <c r="G66" i="12"/>
  <c r="I66" i="12" s="1"/>
  <c r="G65" i="12"/>
  <c r="I65" i="12" s="1"/>
  <c r="G64" i="12"/>
  <c r="I64" i="12" s="1"/>
  <c r="G63" i="12"/>
  <c r="I63" i="12" s="1"/>
  <c r="G62" i="12"/>
  <c r="I62" i="12" s="1"/>
  <c r="G61" i="12"/>
  <c r="J61" i="12" s="1"/>
  <c r="P43" i="12"/>
  <c r="G43" i="12"/>
  <c r="I43" i="12" s="1"/>
  <c r="P42" i="12"/>
  <c r="G42" i="12"/>
  <c r="I42" i="12" s="1"/>
  <c r="P35" i="12"/>
  <c r="P34" i="12"/>
  <c r="P31" i="12"/>
  <c r="J31" i="12" s="1"/>
  <c r="P30" i="12"/>
  <c r="P29" i="12"/>
  <c r="P28" i="12"/>
  <c r="P27" i="12"/>
  <c r="F29" i="4"/>
  <c r="P15" i="12"/>
  <c r="P14" i="12"/>
  <c r="P13" i="12"/>
  <c r="P12" i="12"/>
  <c r="F11" i="12"/>
  <c r="F26" i="4" s="1"/>
  <c r="P10" i="8"/>
  <c r="P9" i="8"/>
  <c r="P8" i="8"/>
  <c r="P7" i="8"/>
  <c r="P6" i="8"/>
  <c r="P43" i="2"/>
  <c r="P39" i="2"/>
  <c r="P40" i="2"/>
  <c r="P41" i="2"/>
  <c r="P46" i="2"/>
  <c r="P47" i="2"/>
  <c r="P38" i="2"/>
  <c r="P25" i="2"/>
  <c r="P26" i="2"/>
  <c r="P27" i="2"/>
  <c r="P28" i="2"/>
  <c r="P29" i="2"/>
  <c r="P30" i="2"/>
  <c r="P24" i="2"/>
  <c r="P13" i="2"/>
  <c r="P14" i="2"/>
  <c r="P15" i="2"/>
  <c r="P16" i="2"/>
  <c r="P12" i="2"/>
  <c r="G89" i="29" l="1"/>
  <c r="G88" i="29" s="1"/>
  <c r="G14" i="29" s="1"/>
  <c r="G6" i="29" s="1"/>
  <c r="F25" i="4"/>
  <c r="H28" i="18"/>
  <c r="H31" i="18"/>
  <c r="H35" i="18"/>
  <c r="H23" i="18"/>
  <c r="H26" i="18"/>
  <c r="H38" i="18"/>
  <c r="H24" i="18"/>
  <c r="H32" i="18"/>
  <c r="H36" i="18"/>
  <c r="H30" i="18"/>
  <c r="H25" i="18"/>
  <c r="H29" i="18"/>
  <c r="H33" i="18"/>
  <c r="H37" i="18"/>
  <c r="H34" i="18"/>
  <c r="J22" i="18"/>
  <c r="I22" i="18"/>
  <c r="H5" i="18" s="1"/>
  <c r="H6" i="18"/>
  <c r="J10" i="8"/>
  <c r="I10" i="8"/>
  <c r="J9" i="8"/>
  <c r="I9" i="8"/>
  <c r="J8" i="8"/>
  <c r="J7" i="8"/>
  <c r="I7" i="8"/>
  <c r="I6" i="8"/>
  <c r="J6" i="8"/>
  <c r="J81" i="14"/>
  <c r="J80" i="14"/>
  <c r="J78" i="14"/>
  <c r="P74" i="14"/>
  <c r="M41" i="4" s="1"/>
  <c r="J67" i="14"/>
  <c r="J63" i="14"/>
  <c r="J60" i="14"/>
  <c r="J59" i="14"/>
  <c r="J34" i="14"/>
  <c r="I34" i="14"/>
  <c r="J31" i="14"/>
  <c r="J26" i="14"/>
  <c r="J22" i="14"/>
  <c r="J28" i="13"/>
  <c r="J27" i="13"/>
  <c r="J23" i="13"/>
  <c r="J19" i="13"/>
  <c r="J14" i="13"/>
  <c r="J75" i="12"/>
  <c r="J60" i="12"/>
  <c r="J57" i="12"/>
  <c r="I57" i="12"/>
  <c r="I56" i="12"/>
  <c r="J53" i="12"/>
  <c r="J52" i="12"/>
  <c r="J49" i="12"/>
  <c r="I49" i="12"/>
  <c r="J48" i="12"/>
  <c r="I48" i="12"/>
  <c r="J45" i="12"/>
  <c r="J42" i="12"/>
  <c r="P37" i="2"/>
  <c r="M43" i="4" s="1"/>
  <c r="M40" i="4"/>
  <c r="G18" i="16"/>
  <c r="H19" i="16" s="1"/>
  <c r="I20" i="16"/>
  <c r="I21" i="16"/>
  <c r="I12" i="16"/>
  <c r="I22" i="16"/>
  <c r="I19" i="16"/>
  <c r="I23" i="16"/>
  <c r="G11" i="16"/>
  <c r="G31" i="4" s="1"/>
  <c r="P11" i="15"/>
  <c r="J14" i="15"/>
  <c r="J15" i="15"/>
  <c r="I12" i="15"/>
  <c r="J13" i="15"/>
  <c r="I13" i="15"/>
  <c r="G11" i="15"/>
  <c r="J79" i="14"/>
  <c r="I63" i="14"/>
  <c r="J62" i="14"/>
  <c r="I59" i="14"/>
  <c r="J65" i="14"/>
  <c r="J61" i="14"/>
  <c r="J57" i="14"/>
  <c r="J68" i="14"/>
  <c r="J66" i="14"/>
  <c r="J58" i="14"/>
  <c r="P56" i="14"/>
  <c r="M39" i="4" s="1"/>
  <c r="I67" i="14"/>
  <c r="J64" i="14"/>
  <c r="J77" i="14"/>
  <c r="J75" i="14"/>
  <c r="J76" i="14"/>
  <c r="I31" i="14"/>
  <c r="J30" i="14"/>
  <c r="G56" i="14"/>
  <c r="I66" i="14"/>
  <c r="I62" i="14"/>
  <c r="I58" i="14"/>
  <c r="J27" i="14"/>
  <c r="I22" i="14"/>
  <c r="I57" i="14"/>
  <c r="I65" i="14"/>
  <c r="I61" i="14"/>
  <c r="I27" i="14"/>
  <c r="J24" i="14"/>
  <c r="J33" i="14"/>
  <c r="J29" i="14"/>
  <c r="I33" i="14"/>
  <c r="I29" i="14"/>
  <c r="I25" i="14"/>
  <c r="J28" i="14"/>
  <c r="J23" i="14"/>
  <c r="J25" i="14"/>
  <c r="J21" i="14"/>
  <c r="I32" i="14"/>
  <c r="J12" i="14"/>
  <c r="J14" i="14"/>
  <c r="J49" i="14"/>
  <c r="J48" i="14"/>
  <c r="I21" i="14"/>
  <c r="I49" i="14"/>
  <c r="J39" i="14"/>
  <c r="J13" i="14"/>
  <c r="J35" i="14"/>
  <c r="G74" i="14"/>
  <c r="I75" i="14"/>
  <c r="I78" i="14"/>
  <c r="I79" i="14"/>
  <c r="I80" i="14"/>
  <c r="I81" i="14"/>
  <c r="I82" i="14"/>
  <c r="P11" i="2"/>
  <c r="M28" i="4" s="1"/>
  <c r="I13" i="14"/>
  <c r="J37" i="14"/>
  <c r="J40" i="14"/>
  <c r="J47" i="14"/>
  <c r="J36" i="14"/>
  <c r="P46" i="14"/>
  <c r="M38" i="4" s="1"/>
  <c r="P11" i="14"/>
  <c r="M30" i="4" s="1"/>
  <c r="P20" i="14"/>
  <c r="M34" i="4" s="1"/>
  <c r="I36" i="14"/>
  <c r="J38" i="14"/>
  <c r="G11" i="14"/>
  <c r="G30" i="4" s="1"/>
  <c r="I35" i="14"/>
  <c r="I37" i="14"/>
  <c r="G46" i="14"/>
  <c r="G38" i="4" s="1"/>
  <c r="I12" i="14"/>
  <c r="I14" i="14"/>
  <c r="G20" i="14"/>
  <c r="I38" i="14"/>
  <c r="I47" i="14"/>
  <c r="I27" i="13"/>
  <c r="I20" i="13"/>
  <c r="J20" i="13"/>
  <c r="J16" i="13"/>
  <c r="I23" i="13"/>
  <c r="I19" i="13"/>
  <c r="I15" i="13"/>
  <c r="I24" i="13"/>
  <c r="I22" i="13"/>
  <c r="I18" i="13"/>
  <c r="I14" i="13"/>
  <c r="I26" i="13"/>
  <c r="J38" i="13"/>
  <c r="P37" i="13"/>
  <c r="M42" i="4" s="1"/>
  <c r="I21" i="13"/>
  <c r="I17" i="13"/>
  <c r="I13" i="13"/>
  <c r="J12" i="13"/>
  <c r="I30" i="13"/>
  <c r="M33" i="4"/>
  <c r="I42" i="13"/>
  <c r="J31" i="13"/>
  <c r="J39" i="13"/>
  <c r="J41" i="13"/>
  <c r="I12" i="13"/>
  <c r="I28" i="13"/>
  <c r="I31" i="13"/>
  <c r="G42" i="4"/>
  <c r="I40" i="13"/>
  <c r="I25" i="13"/>
  <c r="I29" i="13"/>
  <c r="I41" i="13"/>
  <c r="P41" i="12"/>
  <c r="M37" i="4" s="1"/>
  <c r="J33" i="12"/>
  <c r="J27" i="12"/>
  <c r="J35" i="12"/>
  <c r="I53" i="12"/>
  <c r="J50" i="12"/>
  <c r="J15" i="12"/>
  <c r="J18" i="12"/>
  <c r="I33" i="12"/>
  <c r="I60" i="12"/>
  <c r="I52" i="12"/>
  <c r="I44" i="12"/>
  <c r="J46" i="12"/>
  <c r="J63" i="12"/>
  <c r="I75" i="12"/>
  <c r="G74" i="12"/>
  <c r="H75" i="12" s="1"/>
  <c r="J55" i="12"/>
  <c r="J13" i="12"/>
  <c r="J65" i="12"/>
  <c r="J54" i="12"/>
  <c r="H60" i="12"/>
  <c r="J34" i="12"/>
  <c r="J59" i="12"/>
  <c r="J51" i="12"/>
  <c r="J47" i="12"/>
  <c r="I58" i="12"/>
  <c r="J64" i="12"/>
  <c r="J67" i="12"/>
  <c r="J19" i="12"/>
  <c r="J62" i="12"/>
  <c r="J20" i="12"/>
  <c r="J16" i="12"/>
  <c r="J30" i="12"/>
  <c r="J29" i="12"/>
  <c r="J32" i="12"/>
  <c r="J28" i="12"/>
  <c r="I34" i="12"/>
  <c r="J68" i="12"/>
  <c r="J17" i="12"/>
  <c r="I67" i="12"/>
  <c r="I68" i="12"/>
  <c r="J66" i="12"/>
  <c r="J14" i="12"/>
  <c r="P26" i="12"/>
  <c r="M29" i="4" s="1"/>
  <c r="M26" i="4"/>
  <c r="G11" i="12"/>
  <c r="I15" i="12"/>
  <c r="G29" i="4"/>
  <c r="I29" i="12"/>
  <c r="I35" i="12"/>
  <c r="I61" i="12"/>
  <c r="P5" i="8"/>
  <c r="M32" i="4" s="1"/>
  <c r="D14" i="9"/>
  <c r="F32" i="4"/>
  <c r="F37" i="2"/>
  <c r="F11" i="2"/>
  <c r="I5" i="8" l="1"/>
  <c r="I41" i="12"/>
  <c r="I26" i="12"/>
  <c r="I37" i="13"/>
  <c r="I11" i="13"/>
  <c r="I20" i="14"/>
  <c r="H21" i="16"/>
  <c r="G36" i="4"/>
  <c r="M25" i="4"/>
  <c r="H14" i="15"/>
  <c r="J74" i="14"/>
  <c r="J41" i="4" s="1"/>
  <c r="H76" i="14"/>
  <c r="H80" i="14"/>
  <c r="H77" i="14"/>
  <c r="H81" i="14"/>
  <c r="H78" i="14"/>
  <c r="H82" i="14"/>
  <c r="G41" i="4"/>
  <c r="H79" i="14"/>
  <c r="H75" i="14"/>
  <c r="J56" i="14"/>
  <c r="H61" i="14"/>
  <c r="H65" i="14"/>
  <c r="H58" i="14"/>
  <c r="H62" i="14"/>
  <c r="H66" i="14"/>
  <c r="H59" i="14"/>
  <c r="H63" i="14"/>
  <c r="H67" i="14"/>
  <c r="H60" i="14"/>
  <c r="H64" i="14"/>
  <c r="H68" i="14"/>
  <c r="G39" i="4"/>
  <c r="H57" i="14"/>
  <c r="H23" i="14"/>
  <c r="G34" i="4"/>
  <c r="H25" i="13"/>
  <c r="G33" i="4"/>
  <c r="J74" i="12"/>
  <c r="G35" i="4"/>
  <c r="H59" i="12"/>
  <c r="H53" i="12"/>
  <c r="H44" i="12"/>
  <c r="H57" i="12"/>
  <c r="H56" i="12"/>
  <c r="H67" i="12"/>
  <c r="H54" i="12"/>
  <c r="G37" i="4"/>
  <c r="H16" i="12"/>
  <c r="G26" i="4"/>
  <c r="I18" i="16"/>
  <c r="H23" i="16"/>
  <c r="H22" i="16"/>
  <c r="H20" i="16"/>
  <c r="H12" i="16"/>
  <c r="J31" i="4"/>
  <c r="I11" i="16"/>
  <c r="I11" i="15"/>
  <c r="H15" i="15"/>
  <c r="J11" i="15"/>
  <c r="H12" i="15"/>
  <c r="H13" i="15"/>
  <c r="H12" i="14"/>
  <c r="H27" i="14"/>
  <c r="H24" i="14"/>
  <c r="H29" i="14"/>
  <c r="I56" i="14"/>
  <c r="H33" i="14"/>
  <c r="H28" i="14"/>
  <c r="H38" i="14"/>
  <c r="H22" i="14"/>
  <c r="H30" i="14"/>
  <c r="H34" i="14"/>
  <c r="H26" i="14"/>
  <c r="H32" i="14"/>
  <c r="H25" i="14"/>
  <c r="H31" i="14"/>
  <c r="I11" i="14"/>
  <c r="H14" i="14"/>
  <c r="I74" i="14"/>
  <c r="H40" i="14"/>
  <c r="H36" i="14"/>
  <c r="H21" i="14"/>
  <c r="J20" i="14"/>
  <c r="H37" i="14"/>
  <c r="H35" i="14"/>
  <c r="H50" i="14"/>
  <c r="H49" i="14"/>
  <c r="J46" i="14"/>
  <c r="J11" i="14"/>
  <c r="H13" i="14"/>
  <c r="I46" i="14"/>
  <c r="H47" i="14"/>
  <c r="H48" i="14"/>
  <c r="H39" i="14"/>
  <c r="H23" i="13"/>
  <c r="H21" i="13"/>
  <c r="H13" i="13"/>
  <c r="H14" i="13"/>
  <c r="H16" i="13"/>
  <c r="H22" i="13"/>
  <c r="H19" i="13"/>
  <c r="H17" i="13"/>
  <c r="H18" i="13"/>
  <c r="H24" i="13"/>
  <c r="H15" i="13"/>
  <c r="H20" i="13"/>
  <c r="H41" i="13"/>
  <c r="H29" i="13"/>
  <c r="H39" i="13"/>
  <c r="H38" i="13"/>
  <c r="H40" i="13"/>
  <c r="H30" i="13"/>
  <c r="H27" i="13"/>
  <c r="H31" i="13"/>
  <c r="H28" i="13"/>
  <c r="H12" i="13"/>
  <c r="H26" i="13"/>
  <c r="H42" i="13"/>
  <c r="I11" i="12"/>
  <c r="H48" i="12"/>
  <c r="H51" i="12"/>
  <c r="H45" i="12"/>
  <c r="H55" i="12"/>
  <c r="H52" i="12"/>
  <c r="H49" i="12"/>
  <c r="H50" i="12"/>
  <c r="I74" i="12"/>
  <c r="H47" i="12"/>
  <c r="H46" i="12"/>
  <c r="H58" i="12"/>
  <c r="H19" i="12"/>
  <c r="H18" i="12"/>
  <c r="H17" i="12"/>
  <c r="H66" i="12"/>
  <c r="H31" i="12"/>
  <c r="H32" i="12"/>
  <c r="H33" i="12"/>
  <c r="I29" i="4"/>
  <c r="H35" i="12"/>
  <c r="H65" i="12"/>
  <c r="H42" i="12"/>
  <c r="H28" i="12"/>
  <c r="J26" i="12"/>
  <c r="H34" i="12"/>
  <c r="J11" i="12"/>
  <c r="H14" i="12"/>
  <c r="H62" i="12"/>
  <c r="H30" i="12"/>
  <c r="H15" i="12"/>
  <c r="H27" i="12"/>
  <c r="H43" i="12"/>
  <c r="H68" i="12"/>
  <c r="H61" i="12"/>
  <c r="H64" i="12"/>
  <c r="H12" i="12"/>
  <c r="H29" i="12"/>
  <c r="H63" i="12"/>
  <c r="H20" i="12"/>
  <c r="H13" i="12"/>
  <c r="D9" i="4"/>
  <c r="F6" i="4" s="1"/>
  <c r="F5" i="6"/>
  <c r="C43" i="4"/>
  <c r="C28" i="4"/>
  <c r="D43" i="4"/>
  <c r="E43" i="4"/>
  <c r="F43" i="4"/>
  <c r="C40" i="4"/>
  <c r="D40" i="4"/>
  <c r="E40" i="4"/>
  <c r="F40" i="4"/>
  <c r="D28" i="4"/>
  <c r="E28" i="4"/>
  <c r="F28" i="4"/>
  <c r="C14" i="4"/>
  <c r="D14" i="4"/>
  <c r="E14" i="4"/>
  <c r="F14" i="4"/>
  <c r="H10" i="6" l="1"/>
  <c r="H18" i="6"/>
  <c r="H6" i="6"/>
  <c r="H13" i="6"/>
  <c r="H15" i="6"/>
  <c r="H14" i="6"/>
  <c r="H17" i="6"/>
  <c r="H16" i="6"/>
  <c r="H8" i="6"/>
  <c r="H9" i="6"/>
  <c r="H7" i="6"/>
  <c r="H11" i="6"/>
  <c r="H12" i="6"/>
  <c r="I42" i="4"/>
  <c r="I34" i="4"/>
  <c r="I37" i="4"/>
  <c r="I33" i="4"/>
  <c r="I35" i="4"/>
  <c r="I30" i="4"/>
  <c r="I39" i="4"/>
  <c r="I36" i="4"/>
  <c r="I26" i="4"/>
  <c r="I27" i="4"/>
  <c r="I38" i="4"/>
  <c r="I41" i="4"/>
  <c r="I31" i="4"/>
  <c r="J5" i="8"/>
  <c r="H7" i="8"/>
  <c r="H8" i="8"/>
  <c r="H9" i="8"/>
  <c r="G32" i="4"/>
  <c r="H10" i="8"/>
  <c r="H6" i="8"/>
  <c r="I32" i="4"/>
  <c r="H7" i="4" s="1"/>
  <c r="F8" i="4"/>
  <c r="F7" i="4"/>
  <c r="G39" i="2"/>
  <c r="G40" i="2"/>
  <c r="G41" i="2"/>
  <c r="G42" i="2"/>
  <c r="I42" i="2" s="1"/>
  <c r="G43" i="2"/>
  <c r="G44" i="2"/>
  <c r="I44" i="2" s="1"/>
  <c r="G46" i="2"/>
  <c r="G47" i="2"/>
  <c r="G38" i="2"/>
  <c r="G28" i="2"/>
  <c r="G29" i="2"/>
  <c r="G30" i="2"/>
  <c r="G27" i="2"/>
  <c r="G26" i="2"/>
  <c r="G25" i="2"/>
  <c r="G24" i="2"/>
  <c r="H8" i="4" l="1"/>
  <c r="G23" i="2"/>
  <c r="H31" i="2" s="1"/>
  <c r="I45" i="2"/>
  <c r="J45" i="2"/>
  <c r="I38" i="2"/>
  <c r="J38" i="2"/>
  <c r="I40" i="2"/>
  <c r="J40" i="2"/>
  <c r="I24" i="2"/>
  <c r="J24" i="2"/>
  <c r="I30" i="2"/>
  <c r="J30" i="2"/>
  <c r="I47" i="2"/>
  <c r="J47" i="2"/>
  <c r="I43" i="2"/>
  <c r="J43" i="2"/>
  <c r="I39" i="2"/>
  <c r="J39" i="2"/>
  <c r="I28" i="2"/>
  <c r="J28" i="2"/>
  <c r="I25" i="2"/>
  <c r="J25" i="2"/>
  <c r="I29" i="2"/>
  <c r="J29" i="2"/>
  <c r="I46" i="2"/>
  <c r="J46" i="2"/>
  <c r="I26" i="2"/>
  <c r="J26" i="2"/>
  <c r="I41" i="2"/>
  <c r="J41" i="2"/>
  <c r="I27" i="2"/>
  <c r="J27" i="2"/>
  <c r="G37" i="2"/>
  <c r="H45" i="2" s="1"/>
  <c r="G17" i="2"/>
  <c r="G16" i="2"/>
  <c r="J16" i="2" s="1"/>
  <c r="G15" i="2"/>
  <c r="J15" i="2" s="1"/>
  <c r="G14" i="2"/>
  <c r="J14" i="2" s="1"/>
  <c r="G13" i="2"/>
  <c r="J13" i="2" s="1"/>
  <c r="G12" i="2"/>
  <c r="J12" i="2" s="1"/>
  <c r="I23" i="2" l="1"/>
  <c r="J23" i="2"/>
  <c r="J40" i="4" s="1"/>
  <c r="I37" i="2"/>
  <c r="G43" i="4"/>
  <c r="J43" i="4"/>
  <c r="G40" i="4"/>
  <c r="H42" i="2"/>
  <c r="H39" i="2"/>
  <c r="H43" i="2"/>
  <c r="H47" i="2"/>
  <c r="H40" i="2"/>
  <c r="H44" i="2"/>
  <c r="H38" i="2"/>
  <c r="H41" i="2"/>
  <c r="H46" i="2"/>
  <c r="H27" i="2"/>
  <c r="H24" i="2"/>
  <c r="H28" i="2"/>
  <c r="H25" i="2"/>
  <c r="H29" i="2"/>
  <c r="H26" i="2"/>
  <c r="H30" i="2"/>
  <c r="I14" i="2"/>
  <c r="I15" i="2"/>
  <c r="I12" i="2"/>
  <c r="I16" i="2"/>
  <c r="I13" i="2"/>
  <c r="I17" i="2"/>
  <c r="G11" i="2"/>
  <c r="J11" i="2" s="1"/>
  <c r="J28" i="4" s="1"/>
  <c r="I40" i="4" l="1"/>
  <c r="I43" i="4"/>
  <c r="H14" i="2"/>
  <c r="G28" i="4"/>
  <c r="J25" i="4" s="1"/>
  <c r="I11" i="2"/>
  <c r="H17" i="2"/>
  <c r="H15" i="2"/>
  <c r="H16" i="2"/>
  <c r="H13" i="2"/>
  <c r="H12" i="2"/>
  <c r="H5" i="26" l="1"/>
  <c r="I28" i="4"/>
  <c r="I25" i="4" l="1"/>
  <c r="H5" i="4" s="1"/>
  <c r="H6" i="4"/>
</calcChain>
</file>

<file path=xl/sharedStrings.xml><?xml version="1.0" encoding="utf-8"?>
<sst xmlns="http://schemas.openxmlformats.org/spreadsheetml/2006/main" count="4526" uniqueCount="1861">
  <si>
    <t>feel-ok.ch</t>
  </si>
  <si>
    <t>Freizeit, Job</t>
  </si>
  <si>
    <t>Beruf</t>
  </si>
  <si>
    <t>Sport,  Bewegung</t>
  </si>
  <si>
    <t>Medienkompetenz (Webprofi)</t>
  </si>
  <si>
    <t>Konsum, Sucht</t>
  </si>
  <si>
    <t>Alkohol</t>
  </si>
  <si>
    <t>Cannabis</t>
  </si>
  <si>
    <t>Rauchen</t>
  </si>
  <si>
    <t>Glücksspiel</t>
  </si>
  <si>
    <t>Konflikte, Krise</t>
  </si>
  <si>
    <t>Gewalt</t>
  </si>
  <si>
    <t>Suizidalität</t>
  </si>
  <si>
    <t>Körper, Psyche</t>
  </si>
  <si>
    <t>Ernährung</t>
  </si>
  <si>
    <t>Gewicht, Essstörungen</t>
  </si>
  <si>
    <t>Selbstvertrauen</t>
  </si>
  <si>
    <t>Liebe, Beziehung, Sexualität</t>
  </si>
  <si>
    <t>Stress</t>
  </si>
  <si>
    <t>Austausch</t>
  </si>
  <si>
    <t>Frage? Antwort!</t>
  </si>
  <si>
    <t>Foren</t>
  </si>
  <si>
    <t>Chat</t>
  </si>
  <si>
    <t>Aus dem Leben</t>
  </si>
  <si>
    <t>Jugendliche</t>
  </si>
  <si>
    <t>Lehrpersonen, Multiplikatoren/-innen</t>
  </si>
  <si>
    <t>Arbeitsblätter</t>
  </si>
  <si>
    <t>Anwendung</t>
  </si>
  <si>
    <t>Handbuch</t>
  </si>
  <si>
    <t>E-Vortrag</t>
  </si>
  <si>
    <t>The best of…</t>
  </si>
  <si>
    <t>Verlinkungen</t>
  </si>
  <si>
    <t>Jahresbericht</t>
  </si>
  <si>
    <t>Bestellen</t>
  </si>
  <si>
    <t>Newsletter</t>
  </si>
  <si>
    <t>Früherkennung und Frühintervention</t>
  </si>
  <si>
    <t>Eltern</t>
  </si>
  <si>
    <t>Erziehung und Beziehung</t>
  </si>
  <si>
    <t>Psychische Belastungen</t>
  </si>
  <si>
    <t>Übergeordnete Ressourcen</t>
  </si>
  <si>
    <t>INFO QUEST</t>
  </si>
  <si>
    <t>SPRINT</t>
  </si>
  <si>
    <t>Über feel-ok.ch</t>
  </si>
  <si>
    <t>Sitemap</t>
  </si>
  <si>
    <t>Suchmaske</t>
  </si>
  <si>
    <t>feel-ok.at</t>
  </si>
  <si>
    <t>Geographisch</t>
  </si>
  <si>
    <t>Nationen</t>
  </si>
  <si>
    <t>Medium (Desktop, Smartphone…)</t>
  </si>
  <si>
    <t>Quelle  (Google, Direkt…)</t>
  </si>
  <si>
    <t>feelok.de</t>
  </si>
  <si>
    <t>Klicken Sie auf ein Element, um die statistischen Angaben für Jahr 2016 anzuschauen…</t>
  </si>
  <si>
    <t>BERUF</t>
  </si>
  <si>
    <t>FREIZEIT, JOB</t>
  </si>
  <si>
    <t>Den richtigen Beruf finden</t>
  </si>
  <si>
    <t>Ich und mein Beruf</t>
  </si>
  <si>
    <t>Jobsuche: Du kannst</t>
  </si>
  <si>
    <t>Infovideos</t>
  </si>
  <si>
    <t>Lehrstellensuche in 14 Sprachen</t>
  </si>
  <si>
    <t>Arbeitsmarktinfo.ch</t>
  </si>
  <si>
    <t>Mai</t>
  </si>
  <si>
    <t>Interventionstage</t>
  </si>
  <si>
    <t>CHF</t>
  </si>
  <si>
    <t>Stundenansatz</t>
  </si>
  <si>
    <t>CH</t>
  </si>
  <si>
    <t>AT</t>
  </si>
  <si>
    <t>Euro</t>
  </si>
  <si>
    <t>DE</t>
  </si>
  <si>
    <t>Misunderstood Metrics: Time on Page / Session Duration</t>
  </si>
  <si>
    <t>Google Analytics Support</t>
  </si>
  <si>
    <t>The total number of sessions. (Segmenten erlaubt)</t>
  </si>
  <si>
    <t>=</t>
  </si>
  <si>
    <t>The average time users spent viewing this page or a set of pages. (Segmenten nicht erlaubt)</t>
  </si>
  <si>
    <t>timeOnPage</t>
  </si>
  <si>
    <t>The total number of pageviews for the property. (Segmenten erlaubt)</t>
  </si>
  <si>
    <t>Unique Pageviews is the number of sessions during which the specified page was viewed at least once. A unique pageview is counted for each page URL + page title combination. (Segmenten erlaubt)</t>
  </si>
  <si>
    <t>Wert</t>
  </si>
  <si>
    <t>-</t>
  </si>
  <si>
    <t>uniquePageviews</t>
  </si>
  <si>
    <t>Trend</t>
  </si>
  <si>
    <t>Sessions</t>
  </si>
  <si>
    <r>
      <t>Sitzungen (</t>
    </r>
    <r>
      <rPr>
        <b/>
        <sz val="12"/>
        <color theme="1"/>
        <rFont val="Dosis"/>
      </rPr>
      <t>Sessions</t>
    </r>
    <r>
      <rPr>
        <sz val="12"/>
        <color theme="1"/>
        <rFont val="Dosis"/>
      </rPr>
      <t>)</t>
    </r>
  </si>
  <si>
    <r>
      <t>Durchschnittliche Besuchszeit auf Seite (</t>
    </r>
    <r>
      <rPr>
        <b/>
        <sz val="12"/>
        <color theme="1"/>
        <rFont val="Dosis"/>
      </rPr>
      <t>avgTimeOnPage</t>
    </r>
    <r>
      <rPr>
        <sz val="12"/>
        <color theme="1"/>
        <rFont val="Dosis"/>
      </rPr>
      <t>)</t>
    </r>
  </si>
  <si>
    <r>
      <t>Seitenaufrufe (</t>
    </r>
    <r>
      <rPr>
        <b/>
        <sz val="12"/>
        <color theme="1"/>
        <rFont val="Dosis"/>
      </rPr>
      <t>pageviews</t>
    </r>
    <r>
      <rPr>
        <sz val="12"/>
        <color theme="1"/>
        <rFont val="Dosis"/>
      </rPr>
      <t>)</t>
    </r>
  </si>
  <si>
    <r>
      <t>Eindeutige Seitenaufrufen (</t>
    </r>
    <r>
      <rPr>
        <b/>
        <sz val="12"/>
        <color theme="1"/>
        <rFont val="Dosis"/>
      </rPr>
      <t>uniquePageviews</t>
    </r>
    <r>
      <rPr>
        <sz val="12"/>
        <color theme="1"/>
        <rFont val="Dosis"/>
      </rPr>
      <t>)</t>
    </r>
  </si>
  <si>
    <t>pageviews</t>
  </si>
  <si>
    <t>avgTimeOnPage</t>
  </si>
  <si>
    <t>Online seit…</t>
  </si>
  <si>
    <t xml:space="preserve">Anmerkung: Es ist nicht zulässig, die Anzahl Sitzungen pro Modul aufzusummieren, um die Anzahl Sitzungen einer Sektion zu bestimmen. Wenn eine Person mehrere Module besucht, dann ergibt die Summe der Module immer einen höheren Wert als die Anzahl der Sitzungen für die Sektion. </t>
  </si>
  <si>
    <t>QUELLEN</t>
  </si>
  <si>
    <t>LEGENDE</t>
  </si>
  <si>
    <t>Time (in seconds) users spent on a particular page, calculated by subtracting the initial view time for a particular page from the initial view time for a subsequent page. This metric does not apply to exit pages of the property! (Segmenten erlaubt)</t>
  </si>
  <si>
    <t>timeOnPage / (pageviews - exits)</t>
  </si>
  <si>
    <t>Anmerkung: mit "-exits" wird zum Teil das Problem kompensiert, dass die letzte geöffnete Seite als Zeit immer Wert "0" bekommt! Dennoch bleibt avgTimeOnPage eine ungefähre Schätzung der durchschnittlichen Zeit, die mit der Seite verbracht wurde.</t>
  </si>
  <si>
    <t>Anmerkung: Gemäss Angaben von 2 Agenturen bezieht sich avgTimeOnPage auf pageviews und nicht auf uniquePageviews</t>
  </si>
  <si>
    <t>Produkt der Multiplizierung zwischen pageviews und avgTimeOnPage in Tagen. Das ist ein von Excel berechneter Wert und ein Hauptindikator der Leistung der Website.</t>
  </si>
  <si>
    <t>Produkt der Multiplizierung zwischen Interventionstagen (umgerechnet in Stunden) und CHF 100 /h für die Schweiz oder Euro 80/h für Österreich und Deutschland</t>
  </si>
  <si>
    <t>Fettmarkierte u d nicht fettmarkierte Werte</t>
  </si>
  <si>
    <t>Fettmarkierte Werte sind mit Excel berechnete Summen, die nicht fettmarkierten Werte wurden aus Google Analytics übernommen</t>
  </si>
  <si>
    <t>Englisch und Deutsch</t>
  </si>
  <si>
    <t>Die Werte der Variablen mit englischer Bezeichnung kommen aus Google Analytics. Dazu gehört auch "Trend".
Die Werte der Variablen mit deutscher Bezeichnung wurden mit Excel berechnet.</t>
  </si>
  <si>
    <t>Falls die Zelle in dieser Spalte leer ist, beziehen sich die Statistiken auf die ganze Periode 2016. Sonst wird angegeben, ab welchem Monat die Sektion oder Modul online war</t>
  </si>
  <si>
    <t>Startseite Rubrik «Freizeit, Job»</t>
  </si>
  <si>
    <t>% Verteilung</t>
  </si>
  <si>
    <t>SPORT, BEWEGUNG</t>
  </si>
  <si>
    <t>www.feel-ok.ch/sport</t>
  </si>
  <si>
    <t>Welche Sportart passt zu dir?</t>
  </si>
  <si>
    <t>Sportcamps</t>
  </si>
  <si>
    <t>Bewegungstest</t>
  </si>
  <si>
    <t>Für Tempo-Leser</t>
  </si>
  <si>
    <t>Dartfit</t>
  </si>
  <si>
    <t>Dance Factory</t>
  </si>
  <si>
    <t>www.feel-ok.ch/webprofi</t>
  </si>
  <si>
    <t>Internet in Kürze</t>
  </si>
  <si>
    <t>Der Suchprofi</t>
  </si>
  <si>
    <t>Wahrheit oder Lüge</t>
  </si>
  <si>
    <t>Sex im Netz</t>
  </si>
  <si>
    <t>Onlinesucht</t>
  </si>
  <si>
    <t>Mein Profil</t>
  </si>
  <si>
    <t>Kaufen im Internet</t>
  </si>
  <si>
    <t>Virtual stories</t>
  </si>
  <si>
    <t>Cybermobbing, Medien</t>
  </si>
  <si>
    <t>Auf der sicheren Seite</t>
  </si>
  <si>
    <t>WEBPROFI</t>
  </si>
  <si>
    <t>001</t>
  </si>
  <si>
    <t>002</t>
  </si>
  <si>
    <t>003</t>
  </si>
  <si>
    <t>Juni</t>
  </si>
  <si>
    <t>Zielgruppe</t>
  </si>
  <si>
    <t xml:space="preserve">www.feel-ok.ch/beruf </t>
  </si>
  <si>
    <t>Lehrpersonen, Multiplikatoren</t>
  </si>
  <si>
    <t>000</t>
  </si>
  <si>
    <t>August</t>
  </si>
  <si>
    <t>www.feel-ok.ch/arbeitsblaetter</t>
  </si>
  <si>
    <t>Sexualität, Liebe</t>
  </si>
  <si>
    <t>Sport, Bewegung</t>
  </si>
  <si>
    <t>Anzahl Arbeitsblätter</t>
  </si>
  <si>
    <t>Downloads</t>
  </si>
  <si>
    <t>Alle Arbeitsblätter</t>
  </si>
  <si>
    <t>ARBEITSBLÄTTER</t>
  </si>
  <si>
    <t>ANWENDUNG</t>
  </si>
  <si>
    <t>Startseite Anwendung</t>
  </si>
  <si>
    <t>Videostatistiken</t>
  </si>
  <si>
    <t>ZIELGRUPPEN</t>
  </si>
  <si>
    <t>BESTELLUNGEN</t>
  </si>
  <si>
    <t>Faltflyer für Lehrpersonen</t>
  </si>
  <si>
    <t>Visitenkarten</t>
  </si>
  <si>
    <t>Fragekarten für Jugendliche</t>
  </si>
  <si>
    <t>A3-Plakat - Rauchstopp-Programm</t>
  </si>
  <si>
    <t>Elternflyer</t>
  </si>
  <si>
    <t>September</t>
  </si>
  <si>
    <t>NEWSLETTER</t>
  </si>
  <si>
    <t>Abonnierte</t>
  </si>
  <si>
    <t>Auflagen</t>
  </si>
  <si>
    <t>004</t>
  </si>
  <si>
    <t>FRÜHERKENNUNG UND FRÜHINTERVENTION</t>
  </si>
  <si>
    <t>www.feel-ok.ch/+FF</t>
  </si>
  <si>
    <t>Fragen und Antworten</t>
  </si>
  <si>
    <t>Hinschauen statt wegschauen</t>
  </si>
  <si>
    <t>Praxisbeispiele</t>
  </si>
  <si>
    <t>F&amp;F einführen</t>
  </si>
  <si>
    <t>Support</t>
  </si>
  <si>
    <t>ÜBERGEORDNETE RESSOURCEN</t>
  </si>
  <si>
    <t>Anzahl Ressourcen</t>
  </si>
  <si>
    <t>170 Items</t>
  </si>
  <si>
    <t>Jugendliche: 344
Lehrpersonen: 215
Eltern: 47</t>
  </si>
  <si>
    <t>ÜBER FEEL-OK.CH</t>
  </si>
  <si>
    <t>feel-ok.ch ist…</t>
  </si>
  <si>
    <t>Das Team</t>
  </si>
  <si>
    <t>Das Netzwerk</t>
  </si>
  <si>
    <t>Unsere Webpartner</t>
  </si>
  <si>
    <t>Jahresberichte</t>
  </si>
  <si>
    <t>Wissenschaftliche Berichte</t>
  </si>
  <si>
    <t>Kongressbeiträge, Publikationen</t>
  </si>
  <si>
    <t>Sicherheit</t>
  </si>
  <si>
    <t>Barrierefreiheit</t>
  </si>
  <si>
    <t>www.feel-ok.ch/infos</t>
  </si>
  <si>
    <t>NATIONEN</t>
  </si>
  <si>
    <t>Schweiz</t>
  </si>
  <si>
    <t>Österreich</t>
  </si>
  <si>
    <t>Deutschland</t>
  </si>
  <si>
    <t>Total im deutschsprachigen Raum</t>
  </si>
  <si>
    <t>vgl. mit allen Sessions</t>
  </si>
  <si>
    <t>Liechtenstein</t>
  </si>
  <si>
    <t>Zürich</t>
  </si>
  <si>
    <t>Bern</t>
  </si>
  <si>
    <t>St. Gallen</t>
  </si>
  <si>
    <t>Luzern</t>
  </si>
  <si>
    <t>Aargau</t>
  </si>
  <si>
    <t>Appenzell- Ausserrhoden</t>
  </si>
  <si>
    <t>Basel-Stadt</t>
  </si>
  <si>
    <t>Zug</t>
  </si>
  <si>
    <t>Solothurn</t>
  </si>
  <si>
    <t>Graubünden</t>
  </si>
  <si>
    <t>Basel-Land</t>
  </si>
  <si>
    <t>Thurgau</t>
  </si>
  <si>
    <t>Vaud</t>
  </si>
  <si>
    <t>Schwyz</t>
  </si>
  <si>
    <t>Genf</t>
  </si>
  <si>
    <t>Fribourg</t>
  </si>
  <si>
    <t>Wallis</t>
  </si>
  <si>
    <t>Schaffhausen</t>
  </si>
  <si>
    <t>Nidwalden</t>
  </si>
  <si>
    <t>Obwalden</t>
  </si>
  <si>
    <t>Uri</t>
  </si>
  <si>
    <t>Tessin</t>
  </si>
  <si>
    <t>Neuchâtel</t>
  </si>
  <si>
    <t>Glarus</t>
  </si>
  <si>
    <t>Jura</t>
  </si>
  <si>
    <t>Appenzell- Innerrhoden</t>
  </si>
  <si>
    <t>Lehrpersonen</t>
  </si>
  <si>
    <t>Eltern*</t>
  </si>
  <si>
    <t>*Die Sektion Eltern ist seit August 2016 online</t>
  </si>
  <si>
    <t>ÖSTERREICHISCHE BUNDESLÄNDER (FEEL-OK.AT)</t>
  </si>
  <si>
    <t>KANTONE (FEEL-OK.CH)</t>
  </si>
  <si>
    <t>Wien</t>
  </si>
  <si>
    <t>Steiermark</t>
  </si>
  <si>
    <t>Tirol</t>
  </si>
  <si>
    <t>Niederösterreich</t>
  </si>
  <si>
    <t>Oberösterreich</t>
  </si>
  <si>
    <t>Salzburg</t>
  </si>
  <si>
    <t>Kärnten</t>
  </si>
  <si>
    <t>Vorarlberg</t>
  </si>
  <si>
    <t>Burgenland</t>
  </si>
  <si>
    <t>DEUTSCHE BUNDESLÄNDER (FEELOK.DE)</t>
  </si>
  <si>
    <t>Nordrhein-Westfalen</t>
  </si>
  <si>
    <t>Baden-Württemberg</t>
  </si>
  <si>
    <t>Bayern</t>
  </si>
  <si>
    <t>Berlin</t>
  </si>
  <si>
    <t>Hessen</t>
  </si>
  <si>
    <t>Niedersachsen</t>
  </si>
  <si>
    <t>Hamburg</t>
  </si>
  <si>
    <t>Rheinland-Pfalz</t>
  </si>
  <si>
    <t>Sachsen</t>
  </si>
  <si>
    <t>Schleswig-Holstein</t>
  </si>
  <si>
    <t>Bremen</t>
  </si>
  <si>
    <t>Thüringen</t>
  </si>
  <si>
    <t>Sachsen-Anhalt</t>
  </si>
  <si>
    <t>Brandenburg</t>
  </si>
  <si>
    <t>Mecklenburg-Vorpommern</t>
  </si>
  <si>
    <t>Saarland</t>
  </si>
  <si>
    <t>TECHNOLOGIE</t>
  </si>
  <si>
    <t>Desktop</t>
  </si>
  <si>
    <t>Smartphone</t>
  </si>
  <si>
    <t>Tablet</t>
  </si>
  <si>
    <t>Organische Suche - Google</t>
  </si>
  <si>
    <t>Direkt</t>
  </si>
  <si>
    <t>Google AdWords</t>
  </si>
  <si>
    <t>Verlinkung</t>
  </si>
  <si>
    <t>Soziale Netzwerke</t>
  </si>
  <si>
    <t>E-Mails</t>
  </si>
  <si>
    <t>Sessions (%)</t>
  </si>
  <si>
    <t>QUELLEN (FEEL-OK.CH)</t>
  </si>
  <si>
    <t>QUELLEN (FEEL-OK.AT)</t>
  </si>
  <si>
    <t>QUELLEN (FEELOK.DE)</t>
  </si>
  <si>
    <t>Technologie und Akquisition</t>
  </si>
  <si>
    <t>/jugendliche/themen/arbeit/ressourcen/interessenkompass/interessenkompass.cfm</t>
  </si>
  <si>
    <t xml:space="preserve"> </t>
  </si>
  <si>
    <t>/jugendliche/themen/arbeit/ressourcen/arbeitswelt/</t>
  </si>
  <si>
    <t>/jugendliche/themen/arbeit/ressourcen/jobsuche_du_kannst/</t>
  </si>
  <si>
    <t>/jugendliche/themen/arbeit/ressourcen/infovideos/</t>
  </si>
  <si>
    <t>/jugendliche/themen/bewegung_sport/ressourcen/sportarten-kompass/sportarten-kompass.cfm</t>
  </si>
  <si>
    <t>/jugendliche/themen/arbeit/ressourcen/lehrstellensuche_fremdsprache/</t>
  </si>
  <si>
    <t>/jugendliche/themen/bewegung_sport/ressourcen/infovideos/</t>
  </si>
  <si>
    <t>/jugendliche/themen/bewegung_sport/ressourcen/jugendsportcamps/jugendsportcamps.cfm</t>
  </si>
  <si>
    <t>/jugendliche/themen/bewegung_sport/ressourcen/bewegungstest/bewegungstest.cfm</t>
  </si>
  <si>
    <t>/jugendliche/themen/bewegung_sport/ressourcen/mehr_schwung_im_leben/</t>
  </si>
  <si>
    <t>/jugendliche/themen/bewegung_sport/ressourcen/dartfit/dartfit.cfm</t>
  </si>
  <si>
    <t>/jugendliche/themen/bewegung_sport/ressourcen/123-allezhop/1-2-3---_allez_hop.cfm</t>
  </si>
  <si>
    <t>/jugendliche/themen/medienkompetenz/ressourcen/internet_auf_einen_blick/</t>
  </si>
  <si>
    <t>/jugendliche/themen/medienkompetenz/ressourcen/der_suchprofi/</t>
  </si>
  <si>
    <t>/jugendliche/themen/medienkompetenz/ressourcen/wahrheit_oder_luege/</t>
  </si>
  <si>
    <t>/jugendliche/themen/medienkompetenz/ressourcen/sex_im_netz/</t>
  </si>
  <si>
    <t>/jugendliche/themen/medienkompetenz/ressourcen/virtual_stories/</t>
  </si>
  <si>
    <t>/jugendliche/themen/medienkompetenz/ressourcen/onlinesucht/</t>
  </si>
  <si>
    <t>/jugendliche/themen/medienkompetenz/ressourcen/mein_profil/mein_profil.cfm</t>
  </si>
  <si>
    <t>/jugendliche/themen/medienkompetenz/ressourcen/kaufen_im_internet/</t>
  </si>
  <si>
    <t>/jugendliche/themen/medienkompetenz/ressourcen/cybermobbing_medien_gewalt/</t>
  </si>
  <si>
    <t>/jugendliche/themen/medienkompetenz/ressourcen/auf_der_sicheren_seite/</t>
  </si>
  <si>
    <t>Verlauf</t>
  </si>
  <si>
    <t>« IT 2015</t>
  </si>
  <si>
    <t xml:space="preserve">www.feel-ok.ch/de_CH/jugendliche/jugendliche-freizeit-job.cfm </t>
  </si>
  <si>
    <t>Prozentuale Änderung der Interventionstage zwischen 2015 und 2016</t>
  </si>
  <si>
    <t>ALKOHOL</t>
  </si>
  <si>
    <t>CANNABIS</t>
  </si>
  <si>
    <t>RAUCHEN</t>
  </si>
  <si>
    <t>005</t>
  </si>
  <si>
    <t>006</t>
  </si>
  <si>
    <t>www.feel-ok.ch/de_CH/jugendliche/jugendliche-konsum-sucht.cfm</t>
  </si>
  <si>
    <t>www.feel-ok.ch/alkohol</t>
  </si>
  <si>
    <t>www.feel-ok.ch/cannabis</t>
  </si>
  <si>
    <t>www.feel-ok.ch/rauchen</t>
  </si>
  <si>
    <t>Startseite Rubrik «Konsum, Sucht»</t>
  </si>
  <si>
    <t>Videoclips</t>
  </si>
  <si>
    <t>Alkohol-Check-Test</t>
  </si>
  <si>
    <t>Quiz</t>
  </si>
  <si>
    <t>Keine Lust</t>
  </si>
  <si>
    <t>Neugier</t>
  </si>
  <si>
    <t>Ab und zu</t>
  </si>
  <si>
    <t>Manchmal zu viel</t>
  </si>
  <si>
    <t>Regelmässig, häufig</t>
  </si>
  <si>
    <t>/jugendliche/themen/alkohol/wir_empfehlen/wissenswertes/</t>
  </si>
  <si>
    <t>/jugendliche/themen/alkohol/wir_empfehlen/videoclips/videoclips_alkohol.cfm</t>
  </si>
  <si>
    <t>/jugendliche/themen/alkohol/wir_empfehlen/alkohol-check/alkohol-check.cfm</t>
  </si>
  <si>
    <t>/jugendliche/themen/alkohol/wir_empfehlen/quiz/quiz.cfm</t>
  </si>
  <si>
    <t>/jugendliche/themen/alkohol/wo_stehst_du/keine_lust/</t>
  </si>
  <si>
    <t>/jugendliche/themen/alkohol/wo_stehst_du/neugierig/</t>
  </si>
  <si>
    <t>/jugendliche/themen/alkohol/wo_stehst_du/gelegentlich/</t>
  </si>
  <si>
    <t>/jugendliche/themen/alkohol/wo_stehst_du/manchmal_zu_viel/</t>
  </si>
  <si>
    <t>/jugendliche/themen/alkohol/wo_stehst_du/regelmaessig_hauefig/</t>
  </si>
  <si>
    <t>Cannabis-Check</t>
  </si>
  <si>
    <t>Leiterspiel</t>
  </si>
  <si>
    <t>Sei clever</t>
  </si>
  <si>
    <t>Gelegentlicher Konsum</t>
  </si>
  <si>
    <t>Kiffende ohne Bedenken</t>
  </si>
  <si>
    <t>Kiffende mit Bedenken</t>
  </si>
  <si>
    <t>Kein Kiffen mehr</t>
  </si>
  <si>
    <t>/jugendliche/themen/cannabis/</t>
  </si>
  <si>
    <t>/jugendliche/themen/cannabis/start/cannabis-check/cannabis-check.cfm</t>
  </si>
  <si>
    <t>/jugendliche/themen/cannabis/start/leiterspiel/leiterspiel.cfm</t>
  </si>
  <si>
    <t>/jugendliche/themen/cannabis/start/infos/</t>
  </si>
  <si>
    <t>/jugendliche/themen/cannabis/start/sei_schlau/</t>
  </si>
  <si>
    <t>/jugendliche/themen/cannabis/wo_stehst_du/neugier/</t>
  </si>
  <si>
    <t>/jugendliche/themen/cannabis/wo_stehst_du/gelegenheitskiffende/</t>
  </si>
  <si>
    <t>/jugendliche/themen/cannabis/wo_stehst_du/kiffende_ohne_bedenken/</t>
  </si>
  <si>
    <t>/jugendliche/themen/cannabis/wo_stehst_du/kiffende_mit_bedenken/</t>
  </si>
  <si>
    <t>/jugendliche/themen/cannabis/wo_stehst_du/ex_kiffende/</t>
  </si>
  <si>
    <t>Rauchstopp-Programm</t>
  </si>
  <si>
    <t>Interviews</t>
  </si>
  <si>
    <t>Tests, Quiz, Games…</t>
  </si>
  <si>
    <t>Clips</t>
  </si>
  <si>
    <t>Richtig oder Falsch?</t>
  </si>
  <si>
    <t>Nichtrauchen hat Vorteile</t>
  </si>
  <si>
    <t>Trotzdem gibt es Raucher</t>
  </si>
  <si>
    <t>Raucher entscheiden</t>
  </si>
  <si>
    <t>Wochenende und Parties</t>
  </si>
  <si>
    <t>Rückfall</t>
  </si>
  <si>
    <t>Einem Freund helfen</t>
  </si>
  <si>
    <t>Sex und Pille</t>
  </si>
  <si>
    <t>Gewichtszunahme</t>
  </si>
  <si>
    <t>Geld</t>
  </si>
  <si>
    <t>Sport</t>
  </si>
  <si>
    <t>Gesundheitsschäden</t>
  </si>
  <si>
    <t>Sucht</t>
  </si>
  <si>
    <t>4‘800 Substanzen</t>
  </si>
  <si>
    <t>Tricks der Tabakindustrie</t>
  </si>
  <si>
    <t>Passivrauchen</t>
  </si>
  <si>
    <t>Umwelt, Menschen</t>
  </si>
  <si>
    <t>Werbung, Sponsoring</t>
  </si>
  <si>
    <t>Häufigkeit</t>
  </si>
  <si>
    <t>E-Zigaretten, Wasserpfeife, Snus, …</t>
  </si>
  <si>
    <t>Gesetze</t>
  </si>
  <si>
    <t>Schwangerschaft, Babies</t>
  </si>
  <si>
    <t>/jugendliche/themen/tabak/</t>
  </si>
  <si>
    <t>/jugendliche/themen/tabak/wir_empfehlen/rauchfrei_werden/</t>
  </si>
  <si>
    <t>/jugendliche/themen/tabak/wir_empfehlen/interviews/</t>
  </si>
  <si>
    <t>November</t>
  </si>
  <si>
    <t>/jugendliche/themen/tabak/wir_empfehlen/tests_stuffs/</t>
  </si>
  <si>
    <t>/jugendliche/themen/tabak/wir_empfehlen/fragen_und_antworten/</t>
  </si>
  <si>
    <t>/jugendliche/themen/tabak/wir_empfehlen/videoclips/videoclips_tabak.cfm</t>
  </si>
  <si>
    <t>/jugendliche/themen/tabak/wir_empfehlen/richtig_oder_falsch/</t>
  </si>
  <si>
    <t>/jugendliche/themen/tabak/wo_stehst_du/jugendliche_rauchen_nicht_wollen_aufhoeren/</t>
  </si>
  <si>
    <t>/jugendliche/themen/tabak/wo_stehst_du/was_jugendliche_an_die_zigarette_bindet/</t>
  </si>
  <si>
    <t>/jugendliche/themen/tabak/wo_stehst_du/deine_entscheidung_als_raucher_gelegenheitsraucher/</t>
  </si>
  <si>
    <t>/jugendliche/themen/tabak/wo_stehst_du/rauchst_du_nur_wochenende_waehrend_parties/</t>
  </si>
  <si>
    <t>/jugendliche/themen/tabak/wo_stehst_du/rueckfall_was_nun/</t>
  </si>
  <si>
    <t>/jugendliche/themen/tabak/wir_empfehlen/einem_freund_-_einer_freundin_helfen/</t>
  </si>
  <si>
    <t>/jugendliche/themen/tabak/interessante_themen/sex_und_pille/</t>
  </si>
  <si>
    <t>/jugendliche/themen/tabak/interessante_themen/koerpergewicht/</t>
  </si>
  <si>
    <t>/jugendliche/themen/tabak/interessante_themen/geld/</t>
  </si>
  <si>
    <t>/jugendliche/themen/tabak/interessante_themen/bewegung_sport/</t>
  </si>
  <si>
    <t>/jugendliche/themen/tabak/interessante_themen/gesundheit_folgeschaeden/</t>
  </si>
  <si>
    <t>/jugendliche/themen/tabak/interessante_themen/sucht/</t>
  </si>
  <si>
    <t>/jugendliche/themen/tabak/interessante_themen/was_sich_im_zigarettenrauch_steckt/</t>
  </si>
  <si>
    <t>/jugendliche/themen/tabak/interessante_themen/tricks_der_tabakindustrie/</t>
  </si>
  <si>
    <t>/jugendliche/themen/tabak/interessante_themen/passivrauchen/</t>
  </si>
  <si>
    <t>/jugendliche/themen/tabak/interessante_themen/natur_umwelt_und_gesellschaft/</t>
  </si>
  <si>
    <t>/jugendliche/themen/tabak/interessante_themen/werbung_sponsoring/</t>
  </si>
  <si>
    <t>/jugendliche/themen/tabak/interessante_themen/statistiken/verbreitung_des_rauchens/verbreitung_rauchen_jugendliche.cfm</t>
  </si>
  <si>
    <t>/jugendliche/themen/tabak/interessante_themen/wasserpfeife_shisha_schnupftabak_snooze_kautabak/</t>
  </si>
  <si>
    <t>/jugendliche/themen/tabak/interessante_themen/gesetze/</t>
  </si>
  <si>
    <t>/jugendliche/themen/tabak/interessante_themen/schwangerschaft_und_kleinkinder/</t>
  </si>
  <si>
    <t>007</t>
  </si>
  <si>
    <t>GLÜCKSSPIELSUCHT</t>
  </si>
  <si>
    <t>www.feel-ok.ch/gs</t>
  </si>
  <si>
    <t>Find's raus und Glücksspiel</t>
  </si>
  <si>
    <t>/jugendliche/themen/gluecksspiel/ressourcen/gluecksspiel/</t>
  </si>
  <si>
    <t>Webprofi</t>
  </si>
  <si>
    <t>KONFLIKTE, KRISE</t>
  </si>
  <si>
    <t>www.feel-ok.ch/de_CH/jugendliche/jugendliche-konflikt-krise.cfm</t>
  </si>
  <si>
    <t>Startseite Rubrik «Konflikte, Krise»</t>
  </si>
  <si>
    <t>008</t>
  </si>
  <si>
    <t>GEWALT</t>
  </si>
  <si>
    <t>www.feel-ok.ch/gewalt</t>
  </si>
  <si>
    <t>Tests und Quiz</t>
  </si>
  <si>
    <t>Stoppt Gewalt! - Clips</t>
  </si>
  <si>
    <t>Jugendliche erzählen</t>
  </si>
  <si>
    <t>Tipps gegen Gewalt</t>
  </si>
  <si>
    <t>Adressen</t>
  </si>
  <si>
    <t>Wer bin ich?</t>
  </si>
  <si>
    <t>Mit Konflikten umgehen</t>
  </si>
  <si>
    <t>Sich wehren, Hilfe holen</t>
  </si>
  <si>
    <t>Zivilcourage</t>
  </si>
  <si>
    <t>Mitgegangen, mitgefangen</t>
  </si>
  <si>
    <t>Infos für Täter</t>
  </si>
  <si>
    <t>Gemeinsam gegen Gewalt</t>
  </si>
  <si>
    <t>Sexuelle Gewalt</t>
  </si>
  <si>
    <t>Herkunft und Vorurteile</t>
  </si>
  <si>
    <t>Täter, Opfer &amp; Co.</t>
  </si>
  <si>
    <t>Folgen</t>
  </si>
  <si>
    <t>/jugendliche/themen/gewalt/</t>
  </si>
  <si>
    <t>/jugendliche/themen/gewalt/start/faq/</t>
  </si>
  <si>
    <t>/jugendliche/themen/gewalt/start/tests/</t>
  </si>
  <si>
    <t>/jugendliche/themen/gewalt/start/videoclip_stoppt_gewalt/videoclip_stopp_gewalt.cfm</t>
  </si>
  <si>
    <t>/jugendliche/themen/gewalt/start/richtigfalsch/</t>
  </si>
  <si>
    <t>/jugendliche/themen/gewalt/start/jugendliche_erzaehlen/</t>
  </si>
  <si>
    <t>/jugendliche/themen/gewalt/aktion/ein_wort_viele_gesichter/</t>
  </si>
  <si>
    <t>/infoquest.cfm?iq_zielgruppe=1&amp;iq_thema=0&amp;iq_kanton=0&amp;iq_angebot=0&amp;iq_suchbegriff=opferberatungsstelle</t>
  </si>
  <si>
    <t>/jugendliche/themen/gewalt/fokus/cybermobbing_medien_gewalt/</t>
  </si>
  <si>
    <t>/jugendliche/themen/gewalt/aktion/wer_bin_ich_was_tue_ich/</t>
  </si>
  <si>
    <t>/jugendliche/themen/gewalt/aktion/so_habe_ich_konflikte_probleme_im_griff/</t>
  </si>
  <si>
    <t>/jugendliche/themen/gewalt/aktion/so_wehre_ich_mich/</t>
  </si>
  <si>
    <t>/jugendliche/themen/gewalt/aktion/vor_mir_wird_jemand_angegriffen_oder_ausgegrenzt/</t>
  </si>
  <si>
    <t>/jugendliche/themen/gewalt/aktion/gruppen/</t>
  </si>
  <si>
    <t>/jugendliche/themen/gewalt/aktion/wann_wie_hilfe_von_polizei/</t>
  </si>
  <si>
    <t>/jugendliche/themen/gewalt/aktion/informationen_fuer_taeter/</t>
  </si>
  <si>
    <t>/jugendliche/themen/gewalt/aktion/gemeinsam_gegen_gewalt/</t>
  </si>
  <si>
    <t>/jugendliche/themen/gewalt/aktion/sexuelle_gewalt/</t>
  </si>
  <si>
    <t>/jugendliche/themen/gewalt/fokus/vorurteile_herkunft_gewalt/</t>
  </si>
  <si>
    <t>/jugendliche/themen/gewalt/infos/beteiligten/</t>
  </si>
  <si>
    <t>/jugendliche/themen/gewalt/infos/schaedliche_folgen_gewalt/</t>
  </si>
  <si>
    <t>KONSUM, SUCHT</t>
  </si>
  <si>
    <t>Anzeige erstatten</t>
  </si>
  <si>
    <t>009</t>
  </si>
  <si>
    <t>SUIZIDALITÄT</t>
  </si>
  <si>
    <t>www.feel-ok.ch/suizid</t>
  </si>
  <si>
    <t>Suizidgedanken /-versuch</t>
  </si>
  <si>
    <t>Sich Sorgen machen</t>
  </si>
  <si>
    <t>Jemand hat sich suizidiert</t>
  </si>
  <si>
    <t>Zahlen</t>
  </si>
  <si>
    <t>/de_CH/jugendliche/themen/suizidalitaet/</t>
  </si>
  <si>
    <t>/jugendliche/themen/suizidalitaet/hilfsangebote/adressen/hilfe.cfm</t>
  </si>
  <si>
    <t>/jugendliche/themen/suizidalitaet/hilfsangebote/eigene_suizidgedanken/</t>
  </si>
  <si>
    <t>/jugendliche/themen/suizidalitaet/hilfsangebote/um_andere_sorgen_machen/</t>
  </si>
  <si>
    <t>/jugendliche/themen/suizidalitaet/hilfsangebote/suizidversuch_von_anderen/</t>
  </si>
  <si>
    <t>/jugendliche/themen/suizidalitaet/hilfsangebote/zahlen/fakten.cfm</t>
  </si>
  <si>
    <t>KÖRPER, PSYCHE</t>
  </si>
  <si>
    <t>www.feel-ok.ch/de_CH/jugendliche/jugendliche-koerper-psyche.cfm</t>
  </si>
  <si>
    <t>Startseite Rubrik «Körper, Psyche»</t>
  </si>
  <si>
    <t>ERNÄHRUNG</t>
  </si>
  <si>
    <t>GEWICHT, ESSSTÖRUNGEN</t>
  </si>
  <si>
    <t>SELBSTVERTRAUEN</t>
  </si>
  <si>
    <t>STRESS</t>
  </si>
  <si>
    <t>010</t>
  </si>
  <si>
    <t>011</t>
  </si>
  <si>
    <t>012</t>
  </si>
  <si>
    <t>013</t>
  </si>
  <si>
    <t>014</t>
  </si>
  <si>
    <t>/jugendliche/themen/alkohol/</t>
  </si>
  <si>
    <t>Spiel der Lebensmittelpyramide</t>
  </si>
  <si>
    <t>Fast Food</t>
  </si>
  <si>
    <t>/jugendliche/themen/ernaehrung/</t>
  </si>
  <si>
    <t>/jugendliche/themen/ernaehrung/themen/grundlagen/</t>
  </si>
  <si>
    <t>/jugendliche/themen/ernaehrung/themen/fast_food/</t>
  </si>
  <si>
    <t>www.feel-ok.ch/essen</t>
  </si>
  <si>
    <t>/jugendliche/themen/ernaehrung/start/spiel-lebensmittelpyramide/</t>
  </si>
  <si>
    <t>www.feel-ok.ch/gewicht</t>
  </si>
  <si>
    <t>Verbreitung (Gewicht)</t>
  </si>
  <si>
    <t>Verbreitung (Essstörungen)</t>
  </si>
  <si>
    <t>Der BMI-Rechner</t>
  </si>
  <si>
    <t>Unzufriedenheit</t>
  </si>
  <si>
    <t>Wie entsteht Über- und Untergewicht?</t>
  </si>
  <si>
    <t>Zunehmen, abnehmen</t>
  </si>
  <si>
    <t>Gesunde Ernährung</t>
  </si>
  <si>
    <t>Diäten</t>
  </si>
  <si>
    <t>Tests</t>
  </si>
  <si>
    <t>Habe ich eine Essstörung?</t>
  </si>
  <si>
    <t>Behandlung, Therapie</t>
  </si>
  <si>
    <t>Freunden helfen</t>
  </si>
  <si>
    <t>Gefühle und Essen</t>
  </si>
  <si>
    <t>Ursachen</t>
  </si>
  <si>
    <t>/jugendliche/themen/ich_und_mein_gewicht/</t>
  </si>
  <si>
    <t>/jugendliche/themen/ich_und_mein_gewicht/start/fragen_und_antworten/</t>
  </si>
  <si>
    <t>/jugendliche/themen/ich_und_mein_gewicht/start/richtig_oder_falsch/</t>
  </si>
  <si>
    <t>/jugendliche/themen/ich_und_mein_gewicht/start/jugendliche_erzaehlen/</t>
  </si>
  <si>
    <t>/jugendliche/themen/ich_und_mein_gewicht/rund_ums_thema_koerpergewicht/haeufigkeit_von_ueber-_und_untergewicht/</t>
  </si>
  <si>
    <t>/jugendliche/themen/ich_und_mein_gewicht/rund_ums_thema_essstoerungen/haeufigkeit_und_verbreitung_von_essstoerungen/</t>
  </si>
  <si>
    <t>/jugendliche/themen/ich_und_mein_gewicht/rund_ums_thema_koerpergewicht/bmi-rechner/bmi-rechner.cfm</t>
  </si>
  <si>
    <t>/jugendliche/themen/ich_und_mein_gewicht/rund_ums_thema_koerpergewicht/ich_fuehle_mich_nicht_wohl_in_meinem_koerper/</t>
  </si>
  <si>
    <t>/jugendliche/themen/ich_und_mein_gewicht/rund_ums_thema_koerpergewicht/ursachen_fuer_ueber-_und_untergewicht/</t>
  </si>
  <si>
    <t>/jugendliche/themen/ich_und_mein_gewicht/rund_ums_thema_koerpergewicht/folgen_von_uebergewicht_untergewicht/</t>
  </si>
  <si>
    <t>/jugendliche/themen/ich_und_mein_gewicht/rund_ums_thema_koerpergewicht/gesund_abnehmen/</t>
  </si>
  <si>
    <t>/jugendliche/themen/ich_und_mein_gewicht/rund_ums_thema_koerpergewicht/gesunde_ernaehrung/</t>
  </si>
  <si>
    <t>/jugendliche/themen/ich_und_mein_gewicht/rund_ums_thema_koerpergewicht/gesund_sport_treiben/</t>
  </si>
  <si>
    <t>/jugendliche/themen/ich_und_mein_gewicht/rund_ums_thema_koerpergewicht/diaeten/</t>
  </si>
  <si>
    <t>/jugendliche/themen/ich_und_mein_gewicht/rund_ums_thema_essstoerungen/tests/</t>
  </si>
  <si>
    <t>/jugendliche/themen/ich_und_mein_gewicht/rund_ums_thema_essstoerungen/sind_meine_essgewohnheiten_ok/</t>
  </si>
  <si>
    <t>/jugendliche/themen/ich_und_mein_gewicht/rund_ums_thema_essstoerungen/behandlungen_von_essstoerungen/</t>
  </si>
  <si>
    <t>/jugendliche/themen/ich_und_mein_gewicht/rund_ums_thema_essstoerungen/essstoerungen_erkennen/</t>
  </si>
  <si>
    <t>/jugendliche/themen/ich_und_mein_gewicht/rund_ums_thema_essstoerungen/essen_und_gefuehle/</t>
  </si>
  <si>
    <t>/jugendliche/themen/ich_und_mein_gewicht/rund_ums_thema_essstoerungen/folgen_von_essstoerungen/</t>
  </si>
  <si>
    <t>/jugendliche/themen/ich_und_mein_gewicht/rund_ums_thema_essstoerungen/ursachen_fuer_essstoerungen/</t>
  </si>
  <si>
    <t>www.feel-ok.ch/sv</t>
  </si>
  <si>
    <t>Selbstvertrauen aufpeppen</t>
  </si>
  <si>
    <t>die-andersmacher.org</t>
  </si>
  <si>
    <t>/jugendliche/themen/selbstvertrauen/</t>
  </si>
  <si>
    <t>/jugendliche/themen/selbstvertrauen/aktion/selbstvertrauen_psychologische_tests/</t>
  </si>
  <si>
    <t>/jugendliche/themen/selbstvertrauen/aktion/selbstvertrauen_aufpeppen/</t>
  </si>
  <si>
    <t>/jugendliche/themen/selbstvertrauen/aktion/wer_bin_ich_was_tue_ich/</t>
  </si>
  <si>
    <t>/jugendliche/themen/selbstvertrauen/aktion/andersmacher/andersmacher.cfm</t>
  </si>
  <si>
    <t>Themenfilme</t>
  </si>
  <si>
    <t>Liebe &amp; Beziehung</t>
  </si>
  <si>
    <t>Der weibliche Körper</t>
  </si>
  <si>
    <t>Der männliche Körper</t>
  </si>
  <si>
    <t>Sexualität erleben</t>
  </si>
  <si>
    <t>Sex. Orientierung und geschl. Identität</t>
  </si>
  <si>
    <t>AIDS, Hepatitis, Herpes…</t>
  </si>
  <si>
    <t>Menstruation, Schwangerschaft</t>
  </si>
  <si>
    <t>Verhütung</t>
  </si>
  <si>
    <t>Pornografie, Prostitution</t>
  </si>
  <si>
    <t>/jugendliche/themen/liebe_sexualitaet/</t>
  </si>
  <si>
    <t>/jugendliche/themen/liebe_sexualitaet/themen/themenfilme_und_portraets/</t>
  </si>
  <si>
    <t>/jugendliche/themen/liebe_sexualitaet/themen/liebe_beziehung/</t>
  </si>
  <si>
    <t>/jugendliche/themen/liebe_sexualitaet/themen/weiblicher_korper_lust/</t>
  </si>
  <si>
    <t>/jugendliche/themen/liebe_sexualitaet/themen/maennlicher_koerper_lust/</t>
  </si>
  <si>
    <t>/jugendliche/themen/liebe_sexualitaet/themen/sexualitaet_erleben/</t>
  </si>
  <si>
    <t>/jugendliche/themen/liebe_sexualitaet/themen/sex_im_netz/</t>
  </si>
  <si>
    <t>/jugendliche/themen/liebe_sexualitaet/themen/sex_orientierungen/</t>
  </si>
  <si>
    <t>/jugendliche/themen/liebe_sexualitaet/themen/hiv_aids_sexuell_ubertragbare_infektionen/</t>
  </si>
  <si>
    <t>/jugendliche/themen/liebe_sexualitaet/themen/verhuetung/</t>
  </si>
  <si>
    <t>/jugendliche/themen/liebe_sexualitaet/themen/pornographie_prostitution/</t>
  </si>
  <si>
    <t>/jugendliche/themen/liebe_sexualitaet/themen/sexuelle_gewalt/</t>
  </si>
  <si>
    <t>/jugendliche/themen/liebe_sexualitaet/themen/menstruation_schwangerschaft/</t>
  </si>
  <si>
    <t>www.feel-ok.ch/sex</t>
  </si>
  <si>
    <t>www.feel-ok.ch/stress</t>
  </si>
  <si>
    <t>Mehr Power gegen Stress</t>
  </si>
  <si>
    <t>Entspannung</t>
  </si>
  <si>
    <t>Sage auch mal nein</t>
  </si>
  <si>
    <t>Schlafprobleme</t>
  </si>
  <si>
    <t>Konflikte</t>
  </si>
  <si>
    <t>Unterricht, Prüfungen</t>
  </si>
  <si>
    <t>Familie</t>
  </si>
  <si>
    <t>/jugendliche/themen/stress/</t>
  </si>
  <si>
    <t>/jugendliche/themen/stress/start/tests/</t>
  </si>
  <si>
    <t>/jugendliche/themen/stress/start/entspannung/</t>
  </si>
  <si>
    <t>/jugendliche/themen/stress/start/schlafprobleme/</t>
  </si>
  <si>
    <t>/jugendliche/themen/stress/start/mehr_power_gegen_stress/</t>
  </si>
  <si>
    <t>/jugendliche/themen/stress/start/nein_sagen/</t>
  </si>
  <si>
    <t>/jugendliche/themen/stress/setting/konflikte/</t>
  </si>
  <si>
    <t>/jugendliche/themen/stress/setting/unterricht_pruefungen/</t>
  </si>
  <si>
    <t>/jugendliche/themen/stress/setting/familie/</t>
  </si>
  <si>
    <t>SEXUALITÄT, LIEBE, BEZIEHUNG</t>
  </si>
  <si>
    <t>Sexualität, Liebe, Beziehung</t>
  </si>
  <si>
    <t>AUSTAUSCH</t>
  </si>
  <si>
    <t>www.feel-ok.ch/de_CH/jugendliche/jugendliche-austausch.cfm</t>
  </si>
  <si>
    <t>Startseite Rubrik «Austausch»</t>
  </si>
  <si>
    <t>/jugendliche/jugendliche-austausch.cfm</t>
  </si>
  <si>
    <t>/jugendliche/jugendliche-koerper-psyche.cfm</t>
  </si>
  <si>
    <t>/jugendliche/jugendliche-konflikt-krise.cfm</t>
  </si>
  <si>
    <t>/jugendliche/jugendliche-konsum-sucht.cfm</t>
  </si>
  <si>
    <t>/jugendliche/jugendliche-freizeit-job.cfm</t>
  </si>
  <si>
    <t>/jugendliche/themen/arbeit/</t>
  </si>
  <si>
    <t>/jugendliche/themen/bewegung_sport/</t>
  </si>
  <si>
    <t>/jugendliche/themen/medienkompetenz/</t>
  </si>
  <si>
    <t>015</t>
  </si>
  <si>
    <t>/jugendliche/bonus/fragenarchiv.cfm</t>
  </si>
  <si>
    <t>/jugendliche/bonus/foren.cfm</t>
  </si>
  <si>
    <t>/jugendliche/bonus/chats.cfm</t>
  </si>
  <si>
    <t>/jugendliche/bonus/body_talk/ressourcen/jugendliche_erzaehlen/</t>
  </si>
  <si>
    <t>F&amp;F</t>
  </si>
  <si>
    <t>THEMATISCHE INTERVENTIONEN</t>
  </si>
  <si>
    <t>THEMEN FÜR ELTERN</t>
  </si>
  <si>
    <t>www.feel-ok.ch/eltern</t>
  </si>
  <si>
    <t>Startseite Rubrik «Themen für Eltern»</t>
  </si>
  <si>
    <t>016</t>
  </si>
  <si>
    <t>/schule/themen/fundf/</t>
  </si>
  <si>
    <t>/schule/themen/fundf/ressourcen/faq/faq.cfm</t>
  </si>
  <si>
    <t>/schule/themen/fundf/ressourcen/hinschauen_statt_wegschauen/</t>
  </si>
  <si>
    <t>/schule/themen/fundf/ressourcen/praxisbeispiele/</t>
  </si>
  <si>
    <t>/schule/themen/fundf/ressourcen/ff_entwickeln/</t>
  </si>
  <si>
    <t>/schule/themen/fundf/ressourcen/support/beratung.cfm</t>
  </si>
  <si>
    <t>Aktive Bewegungspausen</t>
  </si>
  <si>
    <t>/schule/themen/bewegung_sport/ressourcen/aktive_bewegungspausen/praktische_uebungen.cfm</t>
  </si>
  <si>
    <t>/schule/themen/alle_arbeitsblaetter.cfm</t>
  </si>
  <si>
    <t>/schule/themen/alkohol/alkohol.cfm</t>
  </si>
  <si>
    <t>/schule/themen/cannabis/cannabis.cfm</t>
  </si>
  <si>
    <t>/schule/themen/gewalt/gewalt.cfm</t>
  </si>
  <si>
    <t>/schule/themen/selbstvertrauen/selbstvertrauen.cfm</t>
  </si>
  <si>
    <t>/schule/themen/stress/stress.cfm</t>
  </si>
  <si>
    <t>/schule/themen/arbeit/arbeit.cfm</t>
  </si>
  <si>
    <t>/schule/themen/ernaehrung/ernaehrung.cfm</t>
  </si>
  <si>
    <t>/schule/themen/ich_und_mein_gewicht/ich_mein_gewicht.cfm</t>
  </si>
  <si>
    <t>/schule/themen/gluecksspiel/gluecksspiel.cfm</t>
  </si>
  <si>
    <t>/schule/themen/medienkompetenz/medienkompetenz.cfm</t>
  </si>
  <si>
    <t>/schule/themen/tabak/tabak.cfm</t>
  </si>
  <si>
    <t>/schule/themen/liebe_sexualitaet/liebe_sexualitaet.cfm</t>
  </si>
  <si>
    <t>/schule/themen/bewegung_sport/bewegung_sport.cfm</t>
  </si>
  <si>
    <t>ERZIEHUNG UND BEZIEHUNG</t>
  </si>
  <si>
    <t>017</t>
  </si>
  <si>
    <t>www.feel-ok.ch/erziehung</t>
  </si>
  <si>
    <t>/eltern/themen/erziehung_beziehung/ressourcen/erziehung_beziehung/</t>
  </si>
  <si>
    <t>018</t>
  </si>
  <si>
    <t>PSYCHISCHE BELASTUNGEN</t>
  </si>
  <si>
    <t xml:space="preserve">August </t>
  </si>
  <si>
    <t>Dezember</t>
  </si>
  <si>
    <t>Ist mein Kind psychisch belastet?</t>
  </si>
  <si>
    <t>Sie oder Ihr Partner ist psychisch belastet</t>
  </si>
  <si>
    <t>Kurzfilme</t>
  </si>
  <si>
    <t>/eltern/themen/psychische_stoerungen/</t>
  </si>
  <si>
    <t>/eltern/themen/psychische_stoerungen/ressourcen/tochter_sohn_psychisch_belastet/</t>
  </si>
  <si>
    <t>/eltern/themen/psychische_stoerungen/ressourcen/mein_kind_hat_psychische_probleme/</t>
  </si>
  <si>
    <t>/eltern/themen/psychische_stoerungen/ressourcen/ich_mein_partner_psychisch_belastet/</t>
  </si>
  <si>
    <t>/eltern/themen/psychische_stoerungen/ressourcen/psychische_stoerungen/</t>
  </si>
  <si>
    <t>/eltern/themen/psychische_stoerungen/ressourcen/kurzfilme_iks/kurzfilme.cfm</t>
  </si>
  <si>
    <t>Mein Kind hat psychische Probleme</t>
  </si>
  <si>
    <t>Psychische Störungen</t>
  </si>
  <si>
    <t>www.feel-ok.ch/belastungen</t>
  </si>
  <si>
    <t>Institution</t>
  </si>
  <si>
    <t>Patronat</t>
  </si>
  <si>
    <t>Gönner/Fördergeber</t>
  </si>
  <si>
    <t>kt.feel-ok.ch</t>
  </si>
  <si>
    <t>Kooperationspartner</t>
  </si>
  <si>
    <t>Implementierung</t>
  </si>
  <si>
    <t>Sucht Schweiz</t>
  </si>
  <si>
    <t>J. » Beruf</t>
  </si>
  <si>
    <t>Bundesamt für Sport (Leistungssport, J+S)</t>
  </si>
  <si>
    <t>J. » Sport</t>
  </si>
  <si>
    <t>J. » Cannabis</t>
  </si>
  <si>
    <t>Schweizerische Gesellschaft für Ernährung SGE</t>
  </si>
  <si>
    <t>J. » Ernährung</t>
  </si>
  <si>
    <t>RADIX</t>
  </si>
  <si>
    <t>Berner Gesundheit</t>
  </si>
  <si>
    <t>IK-S - Verein für Intervention + Kompetenz im Sozialbereich</t>
  </si>
  <si>
    <t>J. » Gewalt</t>
  </si>
  <si>
    <t>Verein Lilli</t>
  </si>
  <si>
    <t>J. » Gewalt
J. » Sexualität</t>
  </si>
  <si>
    <t>NCBI</t>
  </si>
  <si>
    <t>Schweizerisches Institut für Gewaltprävention</t>
  </si>
  <si>
    <t>Schweizerisches Institut für Gewalteinschätzung</t>
  </si>
  <si>
    <t>Schweizerische Kriminalprävention</t>
  </si>
  <si>
    <t>ZEPRA Prävention und Gesundheitsförderung St.Gallen</t>
  </si>
  <si>
    <t>sg.feel-ok.ch</t>
  </si>
  <si>
    <t>zischtig.ch</t>
  </si>
  <si>
    <t>J. » Gewalt
J. » Webprofi</t>
  </si>
  <si>
    <t>Arbeitsgemeinschaft Ess-Störungen AES</t>
  </si>
  <si>
    <t>J. » Gewicht</t>
  </si>
  <si>
    <t>J. » Gewicht
J. » Rauchen</t>
  </si>
  <si>
    <t>Fachstelle Prävention Essstörungen Praxisnah</t>
  </si>
  <si>
    <t>Mühlemann Nutrition</t>
  </si>
  <si>
    <t>Schweizerischer Fachverband Adipositas im Kindes- und Jugendalter</t>
  </si>
  <si>
    <t>Zentrum für Spielsucht und andere Verhaltenssüchte</t>
  </si>
  <si>
    <t>J. » Glücksspiel</t>
  </si>
  <si>
    <t>Arbeitsgemeinschaft Tabakprävention</t>
  </si>
  <si>
    <t>J. » Rauchen</t>
  </si>
  <si>
    <t>Lungenliga beider Basel</t>
  </si>
  <si>
    <t>J. » Alkohol
J. » Glücksspiel
J. » Rauchen</t>
  </si>
  <si>
    <t>Züri Rauchfrei</t>
  </si>
  <si>
    <t>ABQ Schulprojekt</t>
  </si>
  <si>
    <t>J. » Sexualität</t>
  </si>
  <si>
    <t xml:space="preserve">PFADE, Universität Zürich </t>
  </si>
  <si>
    <t>J. » Gewalt
J. » Selbstvertrauen</t>
  </si>
  <si>
    <t>J. » Selbstvertrauen
J. » Stress
M. » F&amp;F</t>
  </si>
  <si>
    <t>Forum für Suizidprävention und Suizidforschung Zürich</t>
  </si>
  <si>
    <t>J. » Suizidalität</t>
  </si>
  <si>
    <t>J. » Gewalt
J. » Webprofi
J. » Rauchen
J. » Sexualität</t>
  </si>
  <si>
    <t>J. » Webprofi</t>
  </si>
  <si>
    <t>Geschäftsstelle Elternbildung, Amt für Jugend und Berufsberatung, Bildungsdirektion Kanton Zürich</t>
  </si>
  <si>
    <t>E. » Erziehung</t>
  </si>
  <si>
    <t>IKS - Institut für Kinderseele Schweiz</t>
  </si>
  <si>
    <t>AIDS-Hilfe Steiermark</t>
  </si>
  <si>
    <t>Arbeiterkammer Steiermark - Abteilung Lehrlings- und Jugendschutz</t>
  </si>
  <si>
    <t>Friedensbüro Graz</t>
  </si>
  <si>
    <t xml:space="preserve">Fit Sport Austria GmbH </t>
  </si>
  <si>
    <t>Frauengesundheitszentrum, Graz</t>
  </si>
  <si>
    <t>FRAUENSERVICE Graz</t>
  </si>
  <si>
    <t>give – Servicestelle für Gesundheitsbildung</t>
  </si>
  <si>
    <t>J. » Stress</t>
  </si>
  <si>
    <t>Hazissa – Prävention sexualisierter Gewalt</t>
  </si>
  <si>
    <t>kontakt+co Suchtprävention Jugendrotkreuz, Tirol</t>
  </si>
  <si>
    <t>liebenslust* – Zentrum für Sexuelle Bildung &amp; Gesundheitsförderung</t>
  </si>
  <si>
    <t>Verein für Männer- und Geschlechterthemen Steiermark</t>
  </si>
  <si>
    <t>Styria vitalis</t>
  </si>
  <si>
    <t>J. » Ernährung
J. » Selbstvertrauen</t>
  </si>
  <si>
    <t>VIVID – Fachstelle für Suchtprävention</t>
  </si>
  <si>
    <t>WEIL - Weiter im Leben</t>
  </si>
  <si>
    <t>LOGO Jugend.Info</t>
  </si>
  <si>
    <t>Fachstelle für Glücksspielsucht Steiermark</t>
  </si>
  <si>
    <t>Umwelt-Bildungs-Zentrum Steiermark</t>
  </si>
  <si>
    <t>J. » Lärm</t>
  </si>
  <si>
    <t>Plattform Intersex Österreich</t>
  </si>
  <si>
    <t>Alle Sektionen 
auf feelok.de</t>
  </si>
  <si>
    <t>Baden-Württembergischer Landesverband für Prävention und Rehabilitation BWLV</t>
  </si>
  <si>
    <t>Eidgenössisches Büro für die Gleichstellung von Menschen mit Behinderungen (EBGB)</t>
  </si>
  <si>
    <t>Lotteriefonds des Kantons Zürich</t>
  </si>
  <si>
    <t>Krebsliga Zürich</t>
  </si>
  <si>
    <t>Tabakpräventionsfonds</t>
  </si>
  <si>
    <t>Schwarzgeschriebene Gönner, Fördergeber und Unterstützer haben feel-ok Jahr 2016 mit einem finanziellen Betrag unterstützt</t>
  </si>
  <si>
    <t>Anna Maria und Karl Kramer - Stiftung</t>
  </si>
  <si>
    <t>Baugartenstiftung</t>
  </si>
  <si>
    <t>Claire Sturzenegger – Jeanfavre Stiftung</t>
  </si>
  <si>
    <t>S</t>
  </si>
  <si>
    <t>Credit Suisse Foundation</t>
  </si>
  <si>
    <t>Dietschweiler Stiftung</t>
  </si>
  <si>
    <t>Ernst Göhner Stiftung</t>
  </si>
  <si>
    <t>Gewaltprävention</t>
  </si>
  <si>
    <t xml:space="preserve">Rauchen, SPRINT </t>
  </si>
  <si>
    <t>Jobsuche: Du kannst!, INFO QUEST</t>
  </si>
  <si>
    <t>Barrierefreiheit 
feel-ok, #Häschziit</t>
  </si>
  <si>
    <t>HG</t>
  </si>
  <si>
    <t>OAK - Stiftung</t>
  </si>
  <si>
    <t>Responsive Version, Häusliche Gewalt, Gewalt in j. Paarbeziehungen</t>
  </si>
  <si>
    <t xml:space="preserve">
1. Anmerkung: uniquePageviews für die gesamte Sektion ist immer höher als die Summe der uniquePageviews der einzelnen Module, da dazu auche die eindeutigen Seitenaufrufen  der Startseite der Sektion mitgezählt werden.
2. Anmerkung: Wenn man uniquePageviews mit Sessions dividiert, kann man rechnen, wie viele eindeutige Seiten pro Sitzung heruntergeladen wurden. Dieser Wert ist dennoch wenig aussagekräftig, da verschiedene Seiten einen unterschiedlichen Wert haben. Eine Seite nur mit einer Auflistung von Inhalten hat weniger Wert als eine Seite, die Empfehlungen gibt. Darüber hinaus entscheidend ist auch, ob der Nutzer auf der Website gefunden hat, was er sucht. Und wenn dafür eine einzelne Seite reicht, dann ist dies als positiv zu bewerten. Als Folge dieser Überlegungen wird die Anzahl Seiten pro Sitzung nicht berechnet und nicht als Leistungsindikator berücksichtigt.</t>
  </si>
  <si>
    <t>Die % Verteilung bezieht sich auf die Verteilung der Nutzung der Interventionstage. Der prozentuale Wert gilt auch für die Spalte "Wert".</t>
  </si>
  <si>
    <t>% Verteilung Sessions</t>
  </si>
  <si>
    <t>Download</t>
  </si>
  <si>
    <t>Anzahl Dokumente, z.B. Arbeitsblätter, als PDF- oder Wordddatei, die heruntergeladen wurden,</t>
  </si>
  <si>
    <t>Prozentuale Änderung der Anzahl Sitzungen (oder der Anzahl eindeutiger Seitenaufrufe) zwischen 2015 und 2016. Der prozentuale Wert bezieht sich immer auf die vorherige Spalte.</t>
  </si>
  <si>
    <t>Trend Download vgl. mit '15</t>
  </si>
  <si>
    <t>% Verteilung
der Download</t>
  </si>
  <si>
    <t>Die Zahl gibt an, wie häufig das Video in Youtube oder Vimeo angeschaut wurde</t>
  </si>
  <si>
    <t>Anzahl bestellter
 Produkte</t>
  </si>
  <si>
    <t>Sessions »</t>
  </si>
  <si>
    <t>»</t>
  </si>
  <si>
    <t>Fondation Sana</t>
  </si>
  <si>
    <t>Essstörungen, INFO QUEST</t>
  </si>
  <si>
    <t>Innovationsfonds Gesundheitsförderung Schweiz</t>
  </si>
  <si>
    <t>Grütli Stiftung Zürich</t>
  </si>
  <si>
    <t>Hans und Walter Brühlmann-Stiftung</t>
  </si>
  <si>
    <t>Lotte und Adolf Hotz-Sprenger Stiftung</t>
  </si>
  <si>
    <t>#häschziit</t>
  </si>
  <si>
    <t>Marlis und Hans Peter Wüthrich-Mäder-Stiftung</t>
  </si>
  <si>
    <t>Migros-Kulturprozent</t>
  </si>
  <si>
    <t>Paul Schiller Stiftung</t>
  </si>
  <si>
    <t>Kantonale Version, Sektion für Eltern</t>
  </si>
  <si>
    <t>Sektion für Eltern</t>
  </si>
  <si>
    <t>Prof. Otto Beisheim-Stiftung</t>
  </si>
  <si>
    <t>Sport, SPRINT</t>
  </si>
  <si>
    <t>Rahn Stiftung</t>
  </si>
  <si>
    <t>feel-ok Version 8</t>
  </si>
  <si>
    <t>Stiftung Grünau</t>
  </si>
  <si>
    <t>Vontobel-Stiftung</t>
  </si>
  <si>
    <t>Selbstvertrauen, Körpergewicht, Virtual stories</t>
  </si>
  <si>
    <t>Werner H. Spross-Stiftung</t>
  </si>
  <si>
    <t>K</t>
  </si>
  <si>
    <t>Alkoholzehntel Kanton Aargau</t>
  </si>
  <si>
    <t>Alkoholzehntel Kanton St. Gallen</t>
  </si>
  <si>
    <t>Amt für Gesundheit des Kantons Appenzell Ausserrhoden</t>
  </si>
  <si>
    <t>Amt für Gesundheit und Soziales des Kantons Schwyz</t>
  </si>
  <si>
    <t>Amt für soziale Sicherheit - Sozialintegration und Prävention Solothurn</t>
  </si>
  <si>
    <t>Gesundheitsdepartement des Kantons Basel-Stadt</t>
  </si>
  <si>
    <t>Gesundheits- und Fürsorgedirektion des Kantons Bern</t>
  </si>
  <si>
    <t>Graubündner Kantonalbank</t>
  </si>
  <si>
    <t>Kantonaler Fonds für Suchtprophylaxe und Gesundheitsförderung Schaffhausen</t>
  </si>
  <si>
    <t>Lotteriefonds Kanton Appenzell Ausserrhoden</t>
  </si>
  <si>
    <t>Swisslos-Fonds Kanton Basel-Landschaft</t>
  </si>
  <si>
    <t>Lotteriefonds Kanton Bern</t>
  </si>
  <si>
    <t>Lotteriefonds Kanton Glarus</t>
  </si>
  <si>
    <t>Lotteriefonds Kanton Schwyz</t>
  </si>
  <si>
    <t>Lotteriefonds Kanton Solothurn</t>
  </si>
  <si>
    <t>Lotteriefonds Kanton Thurgau</t>
  </si>
  <si>
    <t>Lotteriefonds Kanton Zug</t>
  </si>
  <si>
    <t xml:space="preserve">Lotteriefonds Kanton Uri </t>
  </si>
  <si>
    <t>Swisslos-Fonds Kanton Basel-Stadt</t>
  </si>
  <si>
    <t xml:space="preserve">Swisslos Kanton Aargau </t>
  </si>
  <si>
    <t>Swisslos Kanton St. Gallen</t>
  </si>
  <si>
    <t>bildung+gesundheit Netzwerk Schweiz</t>
  </si>
  <si>
    <t>B</t>
  </si>
  <si>
    <t>Helvetia Patria Jeunesse-Stiftung</t>
  </si>
  <si>
    <t>Department Gesundheit und Soziales - Sektion Gesundheitsförderung und Prävention - Kanton Aargau</t>
  </si>
  <si>
    <t>Gesundheitsdepartement St. Gallen, Amt für Gesundheitsvorsorge</t>
  </si>
  <si>
    <t>Kanton Schaffhausen Sozialamt</t>
  </si>
  <si>
    <r>
      <rPr>
        <b/>
        <sz val="11"/>
        <color rgb="FF6DBEC2"/>
        <rFont val="Florin Sans"/>
      </rPr>
      <t>Gemeinden (Finanzierung zwischen Mitte November 2015 bis Ende 2016):</t>
    </r>
    <r>
      <rPr>
        <sz val="11"/>
        <color rgb="FF6DBEC2"/>
        <rFont val="Florin Sans"/>
      </rPr>
      <t xml:space="preserve"> Aarau AG, Allschwil BL, Boltigen BE, </t>
    </r>
    <r>
      <rPr>
        <sz val="11"/>
        <rFont val="Florin Sans"/>
      </rPr>
      <t>Buttwil AG</t>
    </r>
    <r>
      <rPr>
        <sz val="11"/>
        <color rgb="FF6DBEC2"/>
        <rFont val="Florin Sans"/>
      </rPr>
      <t xml:space="preserve">, Dällikon ZH, Ehrendingen AG, </t>
    </r>
    <r>
      <rPr>
        <sz val="11"/>
        <rFont val="Florin Sans"/>
      </rPr>
      <t>Engelberg OW</t>
    </r>
    <r>
      <rPr>
        <sz val="11"/>
        <color rgb="FF6DBEC2"/>
        <rFont val="Florin Sans"/>
      </rPr>
      <t xml:space="preserve">, </t>
    </r>
    <r>
      <rPr>
        <sz val="11"/>
        <rFont val="Florin Sans"/>
      </rPr>
      <t>Erlenbach ZH</t>
    </r>
    <r>
      <rPr>
        <sz val="11"/>
        <color rgb="FF6DBEC2"/>
        <rFont val="Florin Sans"/>
      </rPr>
      <t xml:space="preserve">, Felben-Wellhausen TG, Felsberg GR, Flims GR, Gais AR, Gächlingen SH, Glattfelden ZH, </t>
    </r>
    <r>
      <rPr>
        <sz val="11"/>
        <rFont val="Florin Sans"/>
      </rPr>
      <t>Hergiswil NW</t>
    </r>
    <r>
      <rPr>
        <sz val="11"/>
        <color rgb="FF6DBEC2"/>
        <rFont val="Florin Sans"/>
      </rPr>
      <t xml:space="preserve">, Hombrechtikon ZH, Hunzenschwil AG, Klosters-Serneus GR, Laax GR, Lausen BL, </t>
    </r>
    <r>
      <rPr>
        <sz val="11"/>
        <rFont val="Florin Sans"/>
      </rPr>
      <t>Lengwil TG</t>
    </r>
    <r>
      <rPr>
        <sz val="11"/>
        <color rgb="FF6DBEC2"/>
        <rFont val="Florin Sans"/>
      </rPr>
      <t xml:space="preserve">, Lenzerheide GR, Löhningen SH, Meilen ZH, Moosseedorf BE, Muhen AG, Otelfingen ZH, Pratteln BL, Rapperswil-Jona SG, Reinach BL, Remetschwil AG, Rüschlikon ZH, Rüti ZH, Saanen BE, Salvenach FR, Schlosswil BE, Sent GR, Siblingen SH, Speicher AR, Spiez BE, Steinmaur ZH, St. Margrethen SG, Thun BE, Vaz/Obervaz GR, </t>
    </r>
    <r>
      <rPr>
        <sz val="11"/>
        <rFont val="Florin Sans"/>
      </rPr>
      <t>Volketswil ZH</t>
    </r>
    <r>
      <rPr>
        <sz val="11"/>
        <color rgb="FF6DBEC2"/>
        <rFont val="Florin Sans"/>
      </rPr>
      <t xml:space="preserve">, Vordemwald AG, Wetzikon ZH, Wildberg ZH, Winterthur ZH, Wohlen BE, Zug ZG </t>
    </r>
  </si>
  <si>
    <t>Hauptverband der österreichischen Sozialversicherungsträger</t>
  </si>
  <si>
    <t>Lärm, Klassenmanagement, INFO SUCHE, Koordination</t>
  </si>
  <si>
    <t>Koordination</t>
  </si>
  <si>
    <t>Fonds Gesundes Österreich</t>
  </si>
  <si>
    <t>Bundesministerium für Bildung und Frauen</t>
  </si>
  <si>
    <t>zh.feel-ok.ch</t>
  </si>
  <si>
    <t>zg.feel-ok.ch</t>
  </si>
  <si>
    <t>Kantonale Version</t>
  </si>
  <si>
    <t>tg.feel-ok.ch</t>
  </si>
  <si>
    <t>so.feel-ok.ch</t>
  </si>
  <si>
    <t>Tabakprävention, kantonale Version</t>
  </si>
  <si>
    <t>Suchtprävention Aargau</t>
  </si>
  <si>
    <t>Department Bildung, Kultur und Sport, Abteilung Volksschule</t>
  </si>
  <si>
    <t>Beratungsstelle für Suchtfragen</t>
  </si>
  <si>
    <t>AG</t>
  </si>
  <si>
    <t>AR</t>
  </si>
  <si>
    <t>Amt f. Volksschulen, Abteilung Pädagogik</t>
  </si>
  <si>
    <t>Gesundheitsförderung Baselland</t>
  </si>
  <si>
    <t>BL</t>
  </si>
  <si>
    <t xml:space="preserve">Erziehungsdepartement Basel-Stadt </t>
  </si>
  <si>
    <t>BS</t>
  </si>
  <si>
    <t>Erziehungsdirektion des Kantons Bern</t>
  </si>
  <si>
    <t>BE</t>
  </si>
  <si>
    <t>PH Bern, Institut für Weiterbildung und Medienbildung</t>
  </si>
  <si>
    <t>Departement Bildung und Kultur Kanton Glarus</t>
  </si>
  <si>
    <t>wuweg</t>
  </si>
  <si>
    <t>GL</t>
  </si>
  <si>
    <t>Pädagogische Hochschule Luzern</t>
  </si>
  <si>
    <t>LU</t>
  </si>
  <si>
    <t>Erziehungsdepartement Schaffhausen</t>
  </si>
  <si>
    <t>Fachstelle für Gesundheitsförderung und Prävention</t>
  </si>
  <si>
    <t>SH</t>
  </si>
  <si>
    <t>Amt für Volksschulen und Sport Schwyz</t>
  </si>
  <si>
    <t>Pädagogische Hochschule Schwyz</t>
  </si>
  <si>
    <t>Gesundheit Schwyz</t>
  </si>
  <si>
    <t>SZ</t>
  </si>
  <si>
    <t>Volksschulamt - Solothurn</t>
  </si>
  <si>
    <t>Fachstelle Prävention und Gesundheitsförderung</t>
  </si>
  <si>
    <t>PERSPEKTIVE Region Solothurn-Grenchen</t>
  </si>
  <si>
    <t>Suchthilfe Ost</t>
  </si>
  <si>
    <t>Jugendförderung Solothurn</t>
  </si>
  <si>
    <t>SO</t>
  </si>
  <si>
    <t>PH - Regionale didaktische Zentren</t>
  </si>
  <si>
    <t>SG</t>
  </si>
  <si>
    <t>Fachstelle für Kinder-, Jugend- und Familienfragen</t>
  </si>
  <si>
    <t>TG</t>
  </si>
  <si>
    <t>Perspektive Thurgau</t>
  </si>
  <si>
    <t>Amt für Kultur und Sport Kanton Uri</t>
  </si>
  <si>
    <t>Gesundheitsförderung Uri</t>
  </si>
  <si>
    <t>UR</t>
  </si>
  <si>
    <t>Gesundheitsförderung Wallis</t>
  </si>
  <si>
    <t>VS</t>
  </si>
  <si>
    <t>Amt für gemeindliche Schulen Kanton Zug</t>
  </si>
  <si>
    <t>Pädagogische Hochschule Zentralschweiz PHZ Zug</t>
  </si>
  <si>
    <t>ZG</t>
  </si>
  <si>
    <t>Fachstelle punkto Jugend und Kind</t>
  </si>
  <si>
    <t>ZH</t>
  </si>
  <si>
    <t>AVOS - Arbeitskreis für Vorsorgemedizin Salzburg</t>
  </si>
  <si>
    <t>Fachstelle für Suchtprävention Burgenland</t>
  </si>
  <si>
    <t>Fachstelle Niederösterreich</t>
  </si>
  <si>
    <t>Landesstelle Suchtprävention Kärnten</t>
  </si>
  <si>
    <t>Kinder- und Jugendanwaltschaft Oberösterreich</t>
  </si>
  <si>
    <t>T</t>
  </si>
  <si>
    <t>Sucht- und Drogenkoordination Wien – Institut für Suchtprävention</t>
  </si>
  <si>
    <t>SUPRO – Werkstatt für Suchtprophylaxe</t>
  </si>
  <si>
    <t>Sbg.</t>
  </si>
  <si>
    <t>Bgld.</t>
  </si>
  <si>
    <t>NÖ</t>
  </si>
  <si>
    <t>Ktn.</t>
  </si>
  <si>
    <t>OÖ</t>
  </si>
  <si>
    <t>W</t>
  </si>
  <si>
    <t>Vbg.</t>
  </si>
  <si>
    <t>Deutschschweiz</t>
  </si>
  <si>
    <t>Schule Hombrechtikon</t>
  </si>
  <si>
    <t>Erziehung von Jugendlichen
F&amp;F
Gewalt in j. Paarbeziehungen
Medienkompetenz</t>
  </si>
  <si>
    <t>Praxis Dr. med. Andreas Canziani</t>
  </si>
  <si>
    <t>Alkohol
Beruf
F&amp;F
Glücksspiel
Onlinesucht
Psychische Störungen
Rauchen
Selbstvertrauen
Stress</t>
  </si>
  <si>
    <t>Transgender Network Switzerland</t>
  </si>
  <si>
    <t>Sexualität, Liebe, Identität</t>
  </si>
  <si>
    <t>Gewicht</t>
  </si>
  <si>
    <t>du-bist-du - Ein Programm der Zürcher Aids-Hilfe</t>
  </si>
  <si>
    <t>SmokeFree</t>
  </si>
  <si>
    <t>cool and clean, Swiss Olympic</t>
  </si>
  <si>
    <t>Kinderschutz Schweiz</t>
  </si>
  <si>
    <t>Gewalt in j. Paarbeziehungen
Häusliche Gewalt
Psychische Störungen</t>
  </si>
  <si>
    <t>PluSport Behindertensport Schweiz</t>
  </si>
  <si>
    <t>Ernährung
Essstörungen</t>
  </si>
  <si>
    <t>familylab.ch</t>
  </si>
  <si>
    <t>Erziehung von Jugendlichen
Selbstvertrauen
Elternpartizipation</t>
  </si>
  <si>
    <t>Glücksspiel
Medienkompetenz
Onlinesucht</t>
  </si>
  <si>
    <t>ess-kultesse - Ernährung im Kontext</t>
  </si>
  <si>
    <t>Ernährung
Gewicht
J. mit Behinderung
Personen mit Migrationshintergrund
Sport, Bewegung
Elternpartizipation</t>
  </si>
  <si>
    <t>Samowar, Suchtprävention, Jugendberatung Bezirk Meilen</t>
  </si>
  <si>
    <t>ask! - Beratungsdienste für Ausbildung und Beruf Aargau</t>
  </si>
  <si>
    <t>Universität Zürich, Psychologisches Institut</t>
  </si>
  <si>
    <t>Erziehung von Jugendlichen
Häusliche Gewalt
Psychische Störungen
Sexualität, Liebe, Identität</t>
  </si>
  <si>
    <t>Laufbahnzentrum</t>
  </si>
  <si>
    <t>Gewalt
Psychische Störungen</t>
  </si>
  <si>
    <t>Lungenliga Schweiz</t>
  </si>
  <si>
    <t>Jugendberatung Blinker</t>
  </si>
  <si>
    <t>Alkohol
Beruf
Cannabis
Ernährung
Erziehung von Jugendlichen
Essstörungen
Gewalt
Gewalt in j. Paarbeziehungen
Gewicht
Glücksspiel
Häusliche Gewalt
Medienkompetenz
Onlinesucht
Psychische Störungen
Rauchen
Selbstvertrauen
Sexualität, Liebe, Identität
Stress
Suizidalität</t>
  </si>
  <si>
    <t>Alkohol
Cannabis
Rauchen
Glücksspiel</t>
  </si>
  <si>
    <t>beratungbildung sgier</t>
  </si>
  <si>
    <t>Kompetenzzentrum für interkulturelle Konflikte TikK</t>
  </si>
  <si>
    <t>Gewalt
Gewalt in j. Paarbeziehungen
Häusliche Gewalt
Personen mit Migrationshintergrund
Jugendpartizipation
Elternpartizipation</t>
  </si>
  <si>
    <t>Onlinesucht
Psychische Störungen
Stress</t>
  </si>
  <si>
    <t>Kompetenzzentrum für Essverhalten, Adipositas und Psyche KEA spitalzofingen AG</t>
  </si>
  <si>
    <t>Ernährung
Essstörungen
Gewicht
Psychische Störungen
Sport, Bewegung</t>
  </si>
  <si>
    <t>Fachhochschule Nordwestschweiz - Hochschule für Soziale Arbeit</t>
  </si>
  <si>
    <t>F&amp;F
Gewalt</t>
  </si>
  <si>
    <t>Schuldenprävention Stadt Zürich</t>
  </si>
  <si>
    <t>Alkohol
Cannabis 
Erziehung von Jugendlichen
Essstörungen
F&amp;F
Medienkompetenz
Onlinesucht
Personen mit Migrationshintergrund
Psychische Störungen
Rauchen
Selbstvertrauen
Sexualität, Liebe, Identität
Stress
Suizidalität</t>
  </si>
  <si>
    <t xml:space="preserve">Praxis Hoch 2 - Praxis für Hochsensibilität und/oder Hochbegabung  </t>
  </si>
  <si>
    <t>Beruf
Ernährung
Erziehung von Jugendlichen
Essstörungen
F&amp;F
Psychische Störungen
Selbstvertrauen
Sport, Bewegung
Stress
Elternpartizipation</t>
  </si>
  <si>
    <t>Erziehung von Jugendlichen</t>
  </si>
  <si>
    <t>Gewalt
Gewalt in j. Paarbeziehungen</t>
  </si>
  <si>
    <t>Gewalt
Medienkompetenz
Onlinesucht</t>
  </si>
  <si>
    <t>ZHAW Departement Angewandte Psychologie</t>
  </si>
  <si>
    <t>Erziehung von Jugendlichen
Medienkompetenz
Onlinesucht
Psychische Störungen</t>
  </si>
  <si>
    <t>Geschäftsstelle Femmes-Tische und Väter-Foren</t>
  </si>
  <si>
    <t>Erziehung von Jugendlichen
Personen mit Migrationshintergrund</t>
  </si>
  <si>
    <t>Alkohol
Cannabis
Ernährung
F&amp;F
Gewicht
Glücksspiel
Onlinesucht
Psychische Störungen
Rauchen
Sport, Bewegung
Stress
Suizidalität</t>
  </si>
  <si>
    <t>Alkohol
Cannabis
Erziehung von Jugendlichen
Glücksspiel
Rauchen</t>
  </si>
  <si>
    <t>Volkswirtschafts- und Gesundheitsdirektion des Kantons Basel-Landschaft, Amt für Gesundheit, Abteilung Gesundheitsförderung Baselland</t>
  </si>
  <si>
    <t>Alle Kategorien</t>
  </si>
  <si>
    <t>Procap Schweiz</t>
  </si>
  <si>
    <t>Gewicht
Jugendliche mit Behinderung
Sport, Bewegung</t>
  </si>
  <si>
    <t>Stiftung MyHandicap</t>
  </si>
  <si>
    <t>J. mit Behinderung</t>
  </si>
  <si>
    <t>Bildungsdirektion Kanton Zürich</t>
  </si>
  <si>
    <t>Gewalt
Selbstvertrauen</t>
  </si>
  <si>
    <t>Elternpartizipation
Medienkompetenz
Onlinesucht
Psychische Störungen
Rauchen
Sexualität, Liebe, Identität</t>
  </si>
  <si>
    <t>Elternbildung CH</t>
  </si>
  <si>
    <t>Erziehung von Jugendlichen
F&amp;F
Medienkompetenz
Personen mit Migrationshintergrund
Psychische Störungen
Selbstvertrauen
Stress
Elternpartizipation</t>
  </si>
  <si>
    <t>Elternnotruf</t>
  </si>
  <si>
    <t>Erziehung von Jugendlichen
F&amp;F
Gewalt
Gewalt in j. Paarbeziehungen
Häusliche Gewalt
Onlinesucht</t>
  </si>
  <si>
    <t>Mittelschul- und Berufsbildungsamt Kanton Zürich, Fachstelle Suchtprävention Mittelschulen und Berufsbildung</t>
  </si>
  <si>
    <t>Fachverband Sucht</t>
  </si>
  <si>
    <t>Alkohol
Cannabis
Essstörungen
F&amp;F
Glücksspiel
Häusliche Gewalt
Medienkompetenz
Onlinesucht
Personen mit Migrationshintergrund
Psychische Störungen
Rauchen
Jugendpartizipatioun
Elternpartizipation</t>
  </si>
  <si>
    <t>Unfairtobacco.org</t>
  </si>
  <si>
    <t>Fachstelle Gewaltprävention Zürcher Oberland</t>
  </si>
  <si>
    <t>Fachstelle für interkulturelle Suchtprävention und Gesundheitsförderung</t>
  </si>
  <si>
    <t>Medienkompetenz
Onlinesucht
Personen mit Migrationshintergrund</t>
  </si>
  <si>
    <t>Schulverlag plus AG</t>
  </si>
  <si>
    <t>Beruf
Jugendpartizipation
Elternpartizipation</t>
  </si>
  <si>
    <t>Schulkraft</t>
  </si>
  <si>
    <t>Gewalt
Medienkompetenz</t>
  </si>
  <si>
    <t>Staatssekretariat SECO</t>
  </si>
  <si>
    <t>Eidgenössisches Büro für Konsumentenfragen BFK</t>
  </si>
  <si>
    <t>E. » Psychische Belastungen</t>
  </si>
  <si>
    <t>Aids Hilfe Schweiz</t>
  </si>
  <si>
    <t>Stiftung Frauenhaus Zürich</t>
  </si>
  <si>
    <t>Gewalt in j. Paarbeziehungen</t>
  </si>
  <si>
    <t>Kreisschule Rohrdorferberg</t>
  </si>
  <si>
    <t>Fachstelle Limita</t>
  </si>
  <si>
    <t>Schlupfhuus zürich</t>
  </si>
  <si>
    <t>Kinder- und Jugendfachstelle Lyss und Umgebung</t>
  </si>
  <si>
    <t>Triangel, Opferhilfe beider Basel</t>
  </si>
  <si>
    <t>Lantana, Fachstelle Opferhilfe</t>
  </si>
  <si>
    <t>Pro Juventute</t>
  </si>
  <si>
    <t>Gewalt in j. Paarbeziehungen
Medienkompetenz</t>
  </si>
  <si>
    <t>Kinderschutzzentrum St.Gallen</t>
  </si>
  <si>
    <t>Schulsozialarbeit Trimbach</t>
  </si>
  <si>
    <t>Häusliche Gewalt</t>
  </si>
  <si>
    <t>Opferberatungsstelle für Kinder Freiburg</t>
  </si>
  <si>
    <t>Gewalt in j. Paarbeziehungen
Häusliche Gewalt</t>
  </si>
  <si>
    <t>eff-zett Opferberatung</t>
  </si>
  <si>
    <t>Koordinationsstelle Häusliche Gewalt, Sicherheits- und Justizdepartement, St. Gallen</t>
  </si>
  <si>
    <t>Fachstelle Häusliche Gewalt, Justiz- und Sicherheitsdepartement BS</t>
  </si>
  <si>
    <t>Gewalt
Gewalt in j. Paarbeziehungen
Häusliche Gewalt</t>
  </si>
  <si>
    <t>Mädchenhaus Zürich</t>
  </si>
  <si>
    <t>Frauenberatung sexuelle Gewalt, Zürich</t>
  </si>
  <si>
    <t>Gewalt in j. Paarbeziehungen
Häusliche Gewalt
Gewalt
Sexualität</t>
  </si>
  <si>
    <t>Dachorganisation Frauenhäuser Schweiz und Liechtenstein</t>
  </si>
  <si>
    <t>Stiftung gegen Gewalt an Frauen und Kindern</t>
  </si>
  <si>
    <t>Kantonspolizei Zürich, Präventionsabteilung, Jugendintervention und Interventionsstelle gegen Häusliche Gewalt</t>
  </si>
  <si>
    <t>AnneVoss</t>
  </si>
  <si>
    <t>Marie Meierhofer Institut für das Kind</t>
  </si>
  <si>
    <t>bOJA – Bundesweites Netzwerk Offene Jugendarbeit</t>
  </si>
  <si>
    <t>BÖJI – Bundesweites Netzwerk österreichische Jugendinfos</t>
  </si>
  <si>
    <t>Gesundheitskompetenz in der professionellen außerschulischen Jugendarbeit</t>
  </si>
  <si>
    <t>Österreichische Plattform Gesundheitskompetenz</t>
  </si>
  <si>
    <t>Beratungsstellen COURAGE Wien, Graz, Salzburg und Innsbruck</t>
  </si>
  <si>
    <t>Mittelbadische Presse</t>
  </si>
  <si>
    <t>Bildungsserver Berlin Brandenburg / Websites für Jugendliche</t>
  </si>
  <si>
    <t>Deutscher Paritätischer Wohlfahrtsverband - Landesverband Baden-Württemberg e.V.</t>
  </si>
  <si>
    <t>ELSA - Elternberatung bei Suchtgefährdung und Abhängigkeit von Kindern und Jugendlichen</t>
  </si>
  <si>
    <t>Jugendstiftung Baden-Württemberg</t>
  </si>
  <si>
    <t>Kontaktbüro Prävention Baden-Württemberg - Ministerium für Kultus, Jugend und Sport Baden-Württemberg - Referat 56 -Prävention und Schulpsychologische Dienste</t>
  </si>
  <si>
    <t>Kompetenzzentrum Schulpsychologie Baden-Württemberg - Ministerium für Kultus, Jugend und Sport Baden-Württemberg - Referat 56 – Prävention und Schulpsychologische Dienste</t>
  </si>
  <si>
    <t>KVJS - Kommunaler Verband für Jugend und Soziales Baden-Württemberg - Schulsozialarbeiter/innen Baden-Württemberg</t>
  </si>
  <si>
    <t>Fränkische Nachrichten</t>
  </si>
  <si>
    <t>Rhein Neckar Zeitung</t>
  </si>
  <si>
    <t>Deutsches Rotes Kreuz - Kreisverband Freiburg e.V.  -Rettungsdienst Freiburg gGmbH</t>
  </si>
  <si>
    <t>Fahrlehrerverband Baden-Württemberg e.V.</t>
  </si>
  <si>
    <t>Hessische Landesstelle für Suchtfragen (HLS) e.V.</t>
  </si>
  <si>
    <t>Landesstelle für Suchtfragen der Liga der freien Wohlfahrtspflege in Baden-Württemberg e.V.</t>
  </si>
  <si>
    <t>Niedersächsische Landesstelle für Suchtfragen (NLS) - Landesfacharbeitsgemeinschaft der LAG der Freien Wohlfahrtspflege in Niedersachsen e. V.</t>
  </si>
  <si>
    <t>Schöpflin Stiftung - HaLT Service Center</t>
  </si>
  <si>
    <t>Bundeszentrale für gesundheitliche Aufklärung (BZgA)</t>
  </si>
  <si>
    <t>Villa Schöpflin gGmbH – Zentrum für Suchtprävention</t>
  </si>
  <si>
    <t>Averca - Deutsche Hauptstelle für Suchtfragen (DHS) e.V.</t>
  </si>
  <si>
    <t xml:space="preserve">European Monitoring Centre for Drugs and Drug Addiction (EMCDDA) </t>
  </si>
  <si>
    <t>Forensische Toxikologie - Universitätsklinikum Freiburg</t>
  </si>
  <si>
    <t>Klinik für Abhängiges Verhalten und Suchtmedizin - Zentralinstitut für Seelische Gesundheit</t>
  </si>
  <si>
    <t>Stark statt breit - Ginko Stiftung für Prävention</t>
  </si>
  <si>
    <t>Therapieladen - Verein zur sozialen und psychotherapeutischen Betreuung Suchtmittelgefährdeter e.V.</t>
  </si>
  <si>
    <t>U-Turn - Behandlung von Cannabis Konsum – Drogenhilfe im Landkreis Konstanz e.V.</t>
  </si>
  <si>
    <t>Alkohol
Glücksspiel</t>
  </si>
  <si>
    <t>LoQ – Leben ohne Qualm - ginko Stiftung für Prävention Landeskoordinierungsstelle Suchtvorbeugung NRW</t>
  </si>
  <si>
    <t>just be smokefree - IFT-NORD - Institut für Therapie- und Gesundheitsforschung gemeinnützige GmbH</t>
  </si>
  <si>
    <t>Nichtraucher-Initiative Deutschland e.V. NID</t>
  </si>
  <si>
    <t>Pro Rauchfrei e.V.</t>
  </si>
  <si>
    <t>Rauchfrei.de</t>
  </si>
  <si>
    <t>Robert Koch Institut</t>
  </si>
  <si>
    <t>Tumorzentrum Freiburg - CCCF - Comprehensive Cancer Center Freiburg</t>
  </si>
  <si>
    <t>Deutsche Sportjugend im Deutschen Olympischen Sportbund e.V. (DOSB)</t>
  </si>
  <si>
    <t>rauch-frei.info - Bundeszentrale für gesundheitliche Aufklärung (BZgA)</t>
  </si>
  <si>
    <t>Deutsches Krebsforschungszentrum – Tabakkontrolle</t>
  </si>
  <si>
    <t>Cannabis
Rauchen</t>
  </si>
  <si>
    <t>BdfY - Berufsverband der freien Yogalehrer/innen und Yogatherapeuten/innen e.V.</t>
  </si>
  <si>
    <t>Burn on - Burnout – Prävention, Beratung und Coaching</t>
  </si>
  <si>
    <t>HonigFit</t>
  </si>
  <si>
    <t>Klinik für Kinder- und Jugendpsychiatrie, Universitätsklinikum Heidelberg</t>
  </si>
  <si>
    <t>Präventionszentrum Bad Mergentheim GmbH</t>
  </si>
  <si>
    <t>Universität Bielefeld- Snake Training</t>
  </si>
  <si>
    <t>Dienstanbieter</t>
  </si>
  <si>
    <t>Modulus Webservices</t>
  </si>
  <si>
    <t>Programmierung</t>
  </si>
  <si>
    <t>Feinheit.ch</t>
  </si>
  <si>
    <t>Design, Konzept</t>
  </si>
  <si>
    <r>
      <t xml:space="preserve">SPRINT, </t>
    </r>
    <r>
      <rPr>
        <sz val="11"/>
        <rFont val="Florin Sans"/>
      </rPr>
      <t>Leiterspiel,</t>
    </r>
    <r>
      <rPr>
        <sz val="11"/>
        <color rgb="FF6DBEC2"/>
        <rFont val="Florin Sans"/>
      </rPr>
      <t xml:space="preserve">
Früherkennung und Frühintervention</t>
    </r>
  </si>
  <si>
    <r>
      <t xml:space="preserve">Bundesamt für Gesundheit – Nationales Programm Alkohol </t>
    </r>
    <r>
      <rPr>
        <sz val="11"/>
        <color rgb="FF6DBEC2"/>
        <rFont val="Florin Sans"/>
      </rPr>
      <t>und Sektion Drogen</t>
    </r>
  </si>
  <si>
    <r>
      <t>Bundesamt für Sozialversicherungen (Partizipationsprojekt Jugendförderung)</t>
    </r>
    <r>
      <rPr>
        <sz val="11"/>
        <color rgb="FF6DBEC2"/>
        <rFont val="Florin Sans"/>
      </rPr>
      <t xml:space="preserve"> und Nationales Programm Jugend und Medien</t>
    </r>
  </si>
  <si>
    <r>
      <t xml:space="preserve">#Häschziit
</t>
    </r>
    <r>
      <rPr>
        <sz val="11"/>
        <color rgb="FF6DBEC2"/>
        <rFont val="Florin Sans"/>
      </rPr>
      <t>Virtual Stories</t>
    </r>
  </si>
  <si>
    <r>
      <t xml:space="preserve">Das Land Steiermark – Gesundheit </t>
    </r>
    <r>
      <rPr>
        <sz val="11"/>
        <color rgb="FF6DBEC2"/>
        <rFont val="Florin Sans"/>
      </rPr>
      <t>und Bildung und Gesellschaft</t>
    </r>
  </si>
  <si>
    <t>Alkohol
Cannabis</t>
  </si>
  <si>
    <t>J. » Aus dem Leben
J. » Sexualität</t>
  </si>
  <si>
    <t>Departement Gesundheit und Soziales des Kantons Aargau, Fachstelle Sucht</t>
  </si>
  <si>
    <t>Dienststelle Gesundheit und Sport</t>
  </si>
  <si>
    <t>Amt für Gesundheit, Thurgau (aus dem Alkoholzehntel)</t>
  </si>
  <si>
    <t>Amt für Volksschule und Sport Appenzell Ausserrhoden</t>
  </si>
  <si>
    <t>GlücksSpirale</t>
  </si>
  <si>
    <t xml:space="preserve">Österreichisches Institut für Sexualpädagogik </t>
  </si>
  <si>
    <t>Fachliche Begleitung des Films "Sex, we can?!"</t>
  </si>
  <si>
    <t>Wiener Bildungsserver</t>
  </si>
  <si>
    <t>Medieninhaber und Herausgeber des Films "Sex, we can?!"</t>
  </si>
  <si>
    <t>Sexualität, Liebe, Identität
Fokus: Transgender</t>
  </si>
  <si>
    <t>Finanzierung 15%-Stelle</t>
  </si>
  <si>
    <r>
      <rPr>
        <sz val="11"/>
        <color rgb="FF6DBEC2"/>
        <rFont val="Florin Sans"/>
      </rPr>
      <t xml:space="preserve">BMI-Rechner, Spiel Lebensmittelpyramide, </t>
    </r>
    <r>
      <rPr>
        <sz val="11"/>
        <rFont val="Florin Sans"/>
      </rPr>
      <t>Kantonale Version</t>
    </r>
  </si>
  <si>
    <t>Kanton Uri (Bildungs- und Kulturdirektion)</t>
  </si>
  <si>
    <t>/de_CH/jugendliche/themen/arbeit/ressourcen/arbeitsmarktinfo/arbeitsmarktinfo.cfm</t>
  </si>
  <si>
    <t>-&gt;</t>
  </si>
  <si>
    <t>/de_CH/eltern/</t>
  </si>
  <si>
    <t>STARTSEITEN RUBRIKEN</t>
  </si>
  <si>
    <t>/de_CH/jugendliche/</t>
  </si>
  <si>
    <t>/de_CH/schule/</t>
  </si>
  <si>
    <t>Alle Zahlen beziehen sich auf die Periode 1.1.2016 bis 31.12.2016</t>
  </si>
  <si>
    <t>Multiplikatoren</t>
  </si>
  <si>
    <t>Kantone, Bundesländer</t>
  </si>
  <si>
    <t>/de_AT/jugendliche/</t>
  </si>
  <si>
    <t>/de_AT/schule/</t>
  </si>
  <si>
    <t xml:space="preserve">www.feel-ok.at/beruf </t>
  </si>
  <si>
    <t>geldundso.at</t>
  </si>
  <si>
    <t>/jugendliche/themen/arbeit/ressourcen/interessenkompass/berufsentscheidungstest.cfm</t>
  </si>
  <si>
    <t>/jugendliche/themen/arbeit/ressourcen/geldundso/geldundso.cfm</t>
  </si>
  <si>
    <t>www.feel-ok.at/sport</t>
  </si>
  <si>
    <t>Tanze mit Fit4Austria</t>
  </si>
  <si>
    <t>/jugendliche/themen/bewegung_sport/ressourcen/gesund_sport_treiben/</t>
  </si>
  <si>
    <t>/jugendliche/themen/bewegung_sport/ressourcen/123-allezhop/tanze_mit_fit4austria.cfm</t>
  </si>
  <si>
    <t>www.feel-ok.at/webprofi</t>
  </si>
  <si>
    <t>www.feel-ok.at/de_AT/jugendliche/jugendliche-konsum-sucht.cfm</t>
  </si>
  <si>
    <t>www.feel-ok.at/alkohol</t>
  </si>
  <si>
    <t>www.feel-ok.at/cannabis</t>
  </si>
  <si>
    <t>/jugendliche/themen/cannabis/wo_stehst_du/keine_lust/</t>
  </si>
  <si>
    <t>www.feel-ok.at/tabak</t>
  </si>
  <si>
    <t>Nichtraucher entscheiden</t>
  </si>
  <si>
    <t>Geschichte des Tabaks</t>
  </si>
  <si>
    <t>/jugendliche/themen/tabak/wo_stehst_du/deine_entscheidung_als_nichtraucher_ex-raucher/</t>
  </si>
  <si>
    <t>/jugendliche/themen/tabak/interessante_themen/statistiken/</t>
  </si>
  <si>
    <t>/jugendliche/themen/tabak/interessante_themen/geschichte/</t>
  </si>
  <si>
    <t>www.feel-ok.at/gs</t>
  </si>
  <si>
    <t>www.feel-ok.at/de_AT/jugendliche/jugendliche-konflikt-krise.cfm</t>
  </si>
  <si>
    <t>www.feel-ok.at/gewalt</t>
  </si>
  <si>
    <t>/jugendliche/themen/gewalt/aktion/wie_helfe_ich_einem_freund_in_schwierigkeiten/</t>
  </si>
  <si>
    <t>www.feel-ok.at/suizid</t>
  </si>
  <si>
    <t>Fakten</t>
  </si>
  <si>
    <t>/jugendliche/themen/suizidalitaet/</t>
  </si>
  <si>
    <t>/jugendliche/themen/suizidalitaet/hilfsangebote/suizid_ist/</t>
  </si>
  <si>
    <t>/jugendliche/themen/suizidalitaet/hilfsangebote/suizidgedanken-_-versuch/</t>
  </si>
  <si>
    <t>/jugendliche/themen/suizidalitaet/hilfsangebote/sich_sorgen_machen/</t>
  </si>
  <si>
    <t>www.feel-ok.at/de_AT/jugendliche/jugendliche-koerper-psyche.cfm</t>
  </si>
  <si>
    <t>/jugendliche/themen/ernaehrung/start/spiel_der_schweizer_lebensmittelpyramide/</t>
  </si>
  <si>
    <t>www.feel-ok.at/essen</t>
  </si>
  <si>
    <t>www.feel-ok.at/gewicht</t>
  </si>
  <si>
    <t>Leistungssport</t>
  </si>
  <si>
    <t>/jugendliche/themen/ich_und_mein_gewicht/rund_ums_thema_essstoerungen/sport_und_essstoerungen/</t>
  </si>
  <si>
    <t>LÄRM</t>
  </si>
  <si>
    <t>019</t>
  </si>
  <si>
    <t>www.feel-ok.at/laerm</t>
  </si>
  <si>
    <t>Lärm</t>
  </si>
  <si>
    <t>Was ist Lärm?</t>
  </si>
  <si>
    <t>Schall ist überall</t>
  </si>
  <si>
    <t>Hören, aber wie?</t>
  </si>
  <si>
    <t>Auswirkungen von Lärm</t>
  </si>
  <si>
    <t>Wie kann ich mich schützen</t>
  </si>
  <si>
    <t>/jugendliche/themen/laerm/themen/was_ist_laerm/</t>
  </si>
  <si>
    <t>/jugendliche/themen/laerm/themen/schall/</t>
  </si>
  <si>
    <t>/jugendliche/themen/laerm/themen/hoeren-wie/</t>
  </si>
  <si>
    <t>/jugendliche/themen/laerm/themen/auswirkungen_laerm/</t>
  </si>
  <si>
    <t>/jugendliche/themen/laerm/themen/wie_schuetzen/</t>
  </si>
  <si>
    <t>www.feel-ok.at/sv</t>
  </si>
  <si>
    <t>www.feel-ok.at/sex</t>
  </si>
  <si>
    <t>Sex: We can?! - Der Film</t>
  </si>
  <si>
    <t>Sexuelle und geschlechtliche Vielfalt</t>
  </si>
  <si>
    <t>Prostitution</t>
  </si>
  <si>
    <t>Pornografie</t>
  </si>
  <si>
    <t>/jugendliche/themen/liebe_sexualitaet/themen/sex-we-can/</t>
  </si>
  <si>
    <t>/jugendliche/themen/liebe_sexualitaet/themen/prostitution/</t>
  </si>
  <si>
    <t>/jugendliche/themen/liebe_sexualitaet/themen/pornografie/</t>
  </si>
  <si>
    <t>www.feel-ok.at/stress</t>
  </si>
  <si>
    <t>020</t>
  </si>
  <si>
    <t>KLASSENMANAGEMENT</t>
  </si>
  <si>
    <t>www.feel-ok.at/+km</t>
  </si>
  <si>
    <t>/schule/themen/klassenmanagement/ressourcen/leiten_fuehren_klasse/</t>
  </si>
  <si>
    <t>/schule/themen/klassenmanagement/ressourcen/persoenlichkeit_entwicklung/</t>
  </si>
  <si>
    <t>/schule/themen/klassenmanagement/ressourcen/kommunikation/</t>
  </si>
  <si>
    <t>/schule/themen/klassenmanagement/ressourcen/krisenfall/</t>
  </si>
  <si>
    <t>Gruppe und Dynamik</t>
  </si>
  <si>
    <t>Persönlichkeit und Entwicklung</t>
  </si>
  <si>
    <t>Kommunikation</t>
  </si>
  <si>
    <t>Perspektiven im Krisenfall</t>
  </si>
  <si>
    <t>Klassenmanagement</t>
  </si>
  <si>
    <t>Vortrag</t>
  </si>
  <si>
    <t>Plakat</t>
  </si>
  <si>
    <t>Folder Jugendliche</t>
  </si>
  <si>
    <t>Folder Multiplikatoren</t>
  </si>
  <si>
    <t>ANWENDUNG &amp; THE BEST OF…</t>
  </si>
  <si>
    <t>www.feel-ok.at/arbeitsblaetter</t>
  </si>
  <si>
    <t>/schule/themen/laerm/laerm.cfm</t>
  </si>
  <si>
    <t>INFO SUCHE</t>
  </si>
  <si>
    <t>feel-ok.at ist…</t>
  </si>
  <si>
    <t>ÜBER FEEL-OK.AT</t>
  </si>
  <si>
    <t>www.feel-ok.at/infos</t>
  </si>
  <si>
    <t xml:space="preserve">www.feel-ok.at/de_AT/jugendliche/jugendliche-freizeit-job.cfm </t>
  </si>
  <si>
    <t>Juli</t>
  </si>
  <si>
    <t>/jugendliche/themen/gewalt/infos/risikofaktoren_schutzfaktoren_gewalt/</t>
  </si>
  <si>
    <t>Oktober</t>
  </si>
  <si>
    <t>Jugendliche: 221
Lehrpersonen: 76</t>
  </si>
  <si>
    <t>Job, Freizeit</t>
  </si>
  <si>
    <t>Medienkompetenz, Webprofi</t>
  </si>
  <si>
    <t>Genuss, Sucht</t>
  </si>
  <si>
    <t>Konflikt, Krise</t>
  </si>
  <si>
    <t>Liebe, Sexualität</t>
  </si>
  <si>
    <t>Über feel-ok.at</t>
  </si>
  <si>
    <t>Sitemap Suchmaske</t>
  </si>
  <si>
    <t>feel-ok.ch, feel-ok.at, feelok.de</t>
  </si>
  <si>
    <t>Anwendung und the best of…</t>
  </si>
  <si>
    <t>/de_DE/jugendliche/</t>
  </si>
  <si>
    <t>/de_DE/schule/</t>
  </si>
  <si>
    <t>THEMEN</t>
  </si>
  <si>
    <t>Startseite Themen</t>
  </si>
  <si>
    <t>Beratungsseite</t>
  </si>
  <si>
    <t>www.feelok.de/de_DE/jugendliche/jugendliche-themen.cfm</t>
  </si>
  <si>
    <t>/jugendliche/jugendliche-themen.cfm</t>
  </si>
  <si>
    <t>/jugendliche/bonus/beratung.cfm</t>
  </si>
  <si>
    <t>www.feelok.de/alkohol</t>
  </si>
  <si>
    <t>www.feelok.de/cannabis</t>
  </si>
  <si>
    <t>www.feelok.de/tabak</t>
  </si>
  <si>
    <t>/jugendliche/themen/tabak/interessante_themen/wasserpfeife-_shisha-_cannabis----/</t>
  </si>
  <si>
    <t>www.feelok.de/sv</t>
  </si>
  <si>
    <t>www.feelok.de/stress</t>
  </si>
  <si>
    <t>www.feelok.de/arbeitsblaetter</t>
  </si>
  <si>
    <t>HANDBUCH; SITEMAP; SUCHMASKE</t>
  </si>
  <si>
    <t>ÜBER FEELOK.DE</t>
  </si>
  <si>
    <t>www.feelok.de/infos</t>
  </si>
  <si>
    <t>Über feelok.de</t>
  </si>
  <si>
    <t>Themen</t>
  </si>
  <si>
    <t>Beratung</t>
  </si>
  <si>
    <t>Handbuch, Sitempap, Suchmaske</t>
  </si>
  <si>
    <t>Geographische Nutzung</t>
  </si>
  <si>
    <t>März</t>
  </si>
  <si>
    <t>feelok.de ist…</t>
  </si>
  <si>
    <t>Adresse</t>
  </si>
  <si>
    <t>feel-ok</t>
  </si>
  <si>
    <t>CHF-Euro</t>
  </si>
  <si>
    <t>Euro-CHF</t>
  </si>
  <si>
    <t>ERZIEHUNG, BEZIEHUNG</t>
  </si>
  <si>
    <t>Erziehung, Beziehung</t>
  </si>
  <si>
    <t>Früherkennung, Frühintervention</t>
  </si>
  <si>
    <t>GLÜCKSSPIEL</t>
  </si>
  <si>
    <t>SEXUALITÄT, LIEBE, BEZIEHUNG, IDENTITÄT</t>
  </si>
  <si>
    <t>Sex, Liebe, Beziehung, Identität</t>
  </si>
  <si>
    <t>Webpofi</t>
  </si>
  <si>
    <t>FEEL-OK Jahr 2016</t>
  </si>
  <si>
    <t>Überblick Gesamtnutzung</t>
  </si>
  <si>
    <t>Weiblich</t>
  </si>
  <si>
    <t>Männlich</t>
  </si>
  <si>
    <t>Unbekannt</t>
  </si>
  <si>
    <t>Erfolgreiche Nutzer</t>
  </si>
  <si>
    <t>N</t>
  </si>
  <si>
    <t>%</t>
  </si>
  <si>
    <t>Alter</t>
  </si>
  <si>
    <t>6-11 Jahre</t>
  </si>
  <si>
    <t>12 Jahre</t>
  </si>
  <si>
    <t>13 Jahre</t>
  </si>
  <si>
    <t>14 Jahre</t>
  </si>
  <si>
    <t>15 Jahre</t>
  </si>
  <si>
    <t>16 Jahre</t>
  </si>
  <si>
    <t>17 Jahre</t>
  </si>
  <si>
    <t>18 Jahre</t>
  </si>
  <si>
    <t>19 Jahre</t>
  </si>
  <si>
    <t>20 Jahre</t>
  </si>
  <si>
    <t>21 Jahre</t>
  </si>
  <si>
    <t>22 Jahre</t>
  </si>
  <si>
    <t>23 Jahre</t>
  </si>
  <si>
    <t>24 Jahre</t>
  </si>
  <si>
    <t>25 Jahre</t>
  </si>
  <si>
    <t>Mehr als 26 Jahre</t>
  </si>
  <si>
    <t>Kanton Bundesland</t>
  </si>
  <si>
    <t>Freiburg</t>
  </si>
  <si>
    <t>Appenzell-Ausserhoden</t>
  </si>
  <si>
    <t>Appenzell-Innerhoden</t>
  </si>
  <si>
    <t>Waadt</t>
  </si>
  <si>
    <t>Neuchatel</t>
  </si>
  <si>
    <t>(Illegale Drogen)</t>
  </si>
  <si>
    <t>Freizeit</t>
  </si>
  <si>
    <t>Gesundheit, Wohlbefinden</t>
  </si>
  <si>
    <t>Medien</t>
  </si>
  <si>
    <t>Schule</t>
  </si>
  <si>
    <t>Sexualität</t>
  </si>
  <si>
    <t>Finanzkompetenz</t>
  </si>
  <si>
    <t>Quelle</t>
  </si>
  <si>
    <t>Sitzungen</t>
  </si>
  <si>
    <t>jugendundsport.ch</t>
  </si>
  <si>
    <t>images.google.de</t>
  </si>
  <si>
    <t>com.google.android.googlequicksearchbox</t>
  </si>
  <si>
    <t>radix.ch</t>
  </si>
  <si>
    <t>blinde-kuh.de</t>
  </si>
  <si>
    <t>20min.ch</t>
  </si>
  <si>
    <t>akj-ch.ch</t>
  </si>
  <si>
    <t>suchtschweiz.ch</t>
  </si>
  <si>
    <t>tschau.ch</t>
  </si>
  <si>
    <t>suchtpraevention-zh.ch</t>
  </si>
  <si>
    <t>jfs.bs.ch</t>
  </si>
  <si>
    <t>m.facebook.com</t>
  </si>
  <si>
    <t>duckduckgo.com</t>
  </si>
  <si>
    <t>sek15c.jimdo.com</t>
  </si>
  <si>
    <t>bernergesundheit.ch</t>
  </si>
  <si>
    <t>feelv6.ch</t>
  </si>
  <si>
    <t>smokefree.ch</t>
  </si>
  <si>
    <t>jugendundmedien.ch</t>
  </si>
  <si>
    <t>srf.ch</t>
  </si>
  <si>
    <t>sge-ssn.ch</t>
  </si>
  <si>
    <t>suche.t-online.de</t>
  </si>
  <si>
    <t>berufsberatung.ch</t>
  </si>
  <si>
    <t>besttaste.ch</t>
  </si>
  <si>
    <t>perspektive-so.ch</t>
  </si>
  <si>
    <t>beobachter.ch</t>
  </si>
  <si>
    <t>sundx.ch</t>
  </si>
  <si>
    <t>alkoholkonsum.ch</t>
  </si>
  <si>
    <t>sucht.bs.ch</t>
  </si>
  <si>
    <t>ciao.ch</t>
  </si>
  <si>
    <t>look-up.ch</t>
  </si>
  <si>
    <t>mobile.suchtpraevention-zh.ch</t>
  </si>
  <si>
    <t>facebook.com</t>
  </si>
  <si>
    <t>hibihopp.ch</t>
  </si>
  <si>
    <t>info-team.ch</t>
  </si>
  <si>
    <t>sport.zh.ch</t>
  </si>
  <si>
    <t>cdn.knightlab.com</t>
  </si>
  <si>
    <t>internetlernen.ch</t>
  </si>
  <si>
    <t>traffic2cash.xyz</t>
  </si>
  <si>
    <t>samowar.ch</t>
  </si>
  <si>
    <t>ajb.zh.ch</t>
  </si>
  <si>
    <t>spd.ch</t>
  </si>
  <si>
    <t>boistcoolesache.jimdo.com</t>
  </si>
  <si>
    <t>172.16.75.99</t>
  </si>
  <si>
    <t>ak18.jimdo.com</t>
  </si>
  <si>
    <t>mba.zh.ch</t>
  </si>
  <si>
    <t>psy.ch</t>
  </si>
  <si>
    <t>contakt-menu.ch</t>
  </si>
  <si>
    <t>rauchfreielehre.ch</t>
  </si>
  <si>
    <t>net-profits.xyz</t>
  </si>
  <si>
    <t>stadt.sg.ch</t>
  </si>
  <si>
    <t>blog.tagesanzeiger.ch</t>
  </si>
  <si>
    <t>lovelyplanet.ch</t>
  </si>
  <si>
    <t>lungenliga.ch</t>
  </si>
  <si>
    <t>myhandicap.ch</t>
  </si>
  <si>
    <t>safezone.ch</t>
  </si>
  <si>
    <t>share-buttons.xyz</t>
  </si>
  <si>
    <t>schule.sg.ch</t>
  </si>
  <si>
    <t>zurismokefree.ch</t>
  </si>
  <si>
    <t>bzlearning.jimdo.com</t>
  </si>
  <si>
    <t>m.srf.ch</t>
  </si>
  <si>
    <t>rpi-virtuell.net</t>
  </si>
  <si>
    <t>aufklaerungsstunde.ch</t>
  </si>
  <si>
    <t>lustundfrust.ch</t>
  </si>
  <si>
    <t>schule.rorschach.ch</t>
  </si>
  <si>
    <t>fraukadi.wix.com</t>
  </si>
  <si>
    <t>r.duckduckgo.com</t>
  </si>
  <si>
    <t>at-schweiz.ch</t>
  </si>
  <si>
    <t>kompass-so.ch</t>
  </si>
  <si>
    <t>bezwohlen.ch</t>
  </si>
  <si>
    <t>webquests.ch</t>
  </si>
  <si>
    <t>aes.ch</t>
  </si>
  <si>
    <t>bodys9.weebly.com</t>
  </si>
  <si>
    <t>mamatrinkt.ch</t>
  </si>
  <si>
    <t>netzwerk-essstoerungen.ch</t>
  </si>
  <si>
    <t>claudio.brufani.ch</t>
  </si>
  <si>
    <t>dguv-lug.de</t>
  </si>
  <si>
    <t>funwithlanguages.vacau.com</t>
  </si>
  <si>
    <t>be-freelance.net</t>
  </si>
  <si>
    <t>eggersriet.ch</t>
  </si>
  <si>
    <t>liebesexundsoweiter.ch</t>
  </si>
  <si>
    <t>sos-spielsucht.ch</t>
  </si>
  <si>
    <t>m.20min.ch</t>
  </si>
  <si>
    <t>aha.li</t>
  </si>
  <si>
    <t>jugendgesundheit.bs.ch</t>
  </si>
  <si>
    <t>reddit.com</t>
  </si>
  <si>
    <t>thinkplus.ch</t>
  </si>
  <si>
    <t>int.search.tb.ask.com</t>
  </si>
  <si>
    <t>outlook.live.com</t>
  </si>
  <si>
    <t>swisscows.ch</t>
  </si>
  <si>
    <t>zapmeta.ch</t>
  </si>
  <si>
    <t>akzent-luzern.ch</t>
  </si>
  <si>
    <t>cookie-law-enforcement-gg.xyz</t>
  </si>
  <si>
    <t>ig-ed.org</t>
  </si>
  <si>
    <t>npg-rsp.ch</t>
  </si>
  <si>
    <t>police.be.ch</t>
  </si>
  <si>
    <t>rogerjud.ch</t>
  </si>
  <si>
    <t>slow-website.xyz</t>
  </si>
  <si>
    <t>10.3.0.100:1910</t>
  </si>
  <si>
    <t>abu-bewegt.ch</t>
  </si>
  <si>
    <t>bag.admin.ch</t>
  </si>
  <si>
    <t>rz-laufbahn.ch</t>
  </si>
  <si>
    <t>eu-cookie-law.blogspot.com</t>
  </si>
  <si>
    <t>moesli.ch</t>
  </si>
  <si>
    <t>zepra.info</t>
  </si>
  <si>
    <t>bfg-baselland.ch</t>
  </si>
  <si>
    <t>modulus.ch</t>
  </si>
  <si>
    <t>social-traffic-1.xyz</t>
  </si>
  <si>
    <t>ch.search.yahoo.com</t>
  </si>
  <si>
    <t>dotplus.ch</t>
  </si>
  <si>
    <t>frauenarztpraxis-basel.ch</t>
  </si>
  <si>
    <t>keywords-monitoring-your-success.com</t>
  </si>
  <si>
    <t>l.facebook.com</t>
  </si>
  <si>
    <t>psychische-gesundheit-zug.ch</t>
  </si>
  <si>
    <t>stopp-gewalt.zh.ch</t>
  </si>
  <si>
    <t>frauenpraxis-runa.ch</t>
  </si>
  <si>
    <t>images.google.fr</t>
  </si>
  <si>
    <t>schulzahnpflege.ch</t>
  </si>
  <si>
    <t>alkoholimkoerper.ch</t>
  </si>
  <si>
    <t>genderundpraevention.ch</t>
  </si>
  <si>
    <t>kantiwil.ch</t>
  </si>
  <si>
    <t>krebsliga.ch</t>
  </si>
  <si>
    <t>schaffer.aegelsee.org</t>
  </si>
  <si>
    <t>sucht-praevention.ch</t>
  </si>
  <si>
    <t>bbzw-abu.net</t>
  </si>
  <si>
    <t>lernarchiv.bildung.hessen.de</t>
  </si>
  <si>
    <t>migrosmagazin.ch</t>
  </si>
  <si>
    <t>psychische-gesundheit-uri.ch</t>
  </si>
  <si>
    <t>frauenpraxis-stans.ch</t>
  </si>
  <si>
    <t>samsung.de.searchturbo.com</t>
  </si>
  <si>
    <t>suchtpraevention-aargau.ch</t>
  </si>
  <si>
    <t>checken.ch</t>
  </si>
  <si>
    <t>citizengo.org</t>
  </si>
  <si>
    <t>classroom.ch</t>
  </si>
  <si>
    <t>inforama.vol.be.ch</t>
  </si>
  <si>
    <t>langenthal.ch</t>
  </si>
  <si>
    <t>osrema.ch</t>
  </si>
  <si>
    <t>schweizer-gesundheitstage.ch</t>
  </si>
  <si>
    <t>spielsucht-radix.ch</t>
  </si>
  <si>
    <t>5steps.ch</t>
  </si>
  <si>
    <t>alcohol-facts.ch</t>
  </si>
  <si>
    <t>infoset.ch</t>
  </si>
  <si>
    <t>ks-homberg.ch</t>
  </si>
  <si>
    <t>schule.sh.ch</t>
  </si>
  <si>
    <t>schulekonolfingen.ch</t>
  </si>
  <si>
    <t>4teachers.de</t>
  </si>
  <si>
    <t>contactluzern.ch</t>
  </si>
  <si>
    <t>opfikon.ch</t>
  </si>
  <si>
    <t>ozbw.ch</t>
  </si>
  <si>
    <t>s-mediabook.ch</t>
  </si>
  <si>
    <t>www4.lernplattform.schule.at</t>
  </si>
  <si>
    <t>abc.xyz</t>
  </si>
  <si>
    <t>berufsperspektiven.ch</t>
  </si>
  <si>
    <t>cf.dropboxstatic.com</t>
  </si>
  <si>
    <t>cybersmart.ch</t>
  </si>
  <si>
    <t>dampferforum.ch</t>
  </si>
  <si>
    <t>du-bist-du.ch</t>
  </si>
  <si>
    <t>ft56lernseite.net</t>
  </si>
  <si>
    <t>jugendtag-sg.ch</t>
  </si>
  <si>
    <t>lilli.ch</t>
  </si>
  <si>
    <t>mamanboit.ch</t>
  </si>
  <si>
    <t>wowas31.ucoz.ru</t>
  </si>
  <si>
    <t>xn--suizidprvention-kantonbern-nhc.ch</t>
  </si>
  <si>
    <t>companion-web.ch</t>
  </si>
  <si>
    <t>elternbildung.ch</t>
  </si>
  <si>
    <t>flueelen.ch</t>
  </si>
  <si>
    <t>gesundheit-schwyz.ch</t>
  </si>
  <si>
    <t>google.com</t>
  </si>
  <si>
    <t>kinder-im-gleichgewicht.ch</t>
  </si>
  <si>
    <t>m-kast.jimdo.com</t>
  </si>
  <si>
    <t>schuleberingen.ch</t>
  </si>
  <si>
    <t>suchthilfe.ch</t>
  </si>
  <si>
    <t>147.ch</t>
  </si>
  <si>
    <t>bildungundgesundheit.ch</t>
  </si>
  <si>
    <t>feelv6.at</t>
  </si>
  <si>
    <t>frauenpraxis-obwalden.ch</t>
  </si>
  <si>
    <t>gutefrage.net</t>
  </si>
  <si>
    <t>gymneufeld.ch</t>
  </si>
  <si>
    <t>jugendberatung.me</t>
  </si>
  <si>
    <t>praevention-zu.ch</t>
  </si>
  <si>
    <t>rapperswil-jona.ch</t>
  </si>
  <si>
    <t>select.bildung.hessen.de</t>
  </si>
  <si>
    <t>zah.ch</t>
  </si>
  <si>
    <t>7393901-1.compliance-elena.xyz</t>
  </si>
  <si>
    <t>beratungsdienste-aargau.ch</t>
  </si>
  <si>
    <t>free-video-tool.com</t>
  </si>
  <si>
    <t>politnetz.ch</t>
  </si>
  <si>
    <t>thenextweb.com</t>
  </si>
  <si>
    <t>bzsl.ch</t>
  </si>
  <si>
    <t>eff-zett.ch</t>
  </si>
  <si>
    <t>gesundheitsfoerderung-zh.ch</t>
  </si>
  <si>
    <t>gl.ch</t>
  </si>
  <si>
    <t>habs.ch</t>
  </si>
  <si>
    <t>nw.ch</t>
  </si>
  <si>
    <t>schlupfhuus.ch</t>
  </si>
  <si>
    <t>sg.ch</t>
  </si>
  <si>
    <t>sifowhi.li</t>
  </si>
  <si>
    <t>ssav.ch</t>
  </si>
  <si>
    <t>vitagate.ch</t>
  </si>
  <si>
    <t>999404.wix.com</t>
  </si>
  <si>
    <t>etools.ch</t>
  </si>
  <si>
    <t>fallschirm.campus-tg.ch</t>
  </si>
  <si>
    <t>fambe.sites.be.ch</t>
  </si>
  <si>
    <t>kebabplus.ch</t>
  </si>
  <si>
    <t>mbmoosmatt.vsluzern.ch</t>
  </si>
  <si>
    <t>moodle.bgs-chur.ch</t>
  </si>
  <si>
    <t>schule-erzbachtal.ch</t>
  </si>
  <si>
    <t>server6.ath.lan</t>
  </si>
  <si>
    <t>solodaris.ch</t>
  </si>
  <si>
    <t>t.co</t>
  </si>
  <si>
    <t>unipark.de</t>
  </si>
  <si>
    <t>zuercher-nachhilfe.ch</t>
  </si>
  <si>
    <t>bbw.ch</t>
  </si>
  <si>
    <t>berngesund.ch</t>
  </si>
  <si>
    <t>bildungsserver.hamburg.de</t>
  </si>
  <si>
    <t>contact-jugendberatung.ch</t>
  </si>
  <si>
    <t>fix-website-errors.com</t>
  </si>
  <si>
    <t>gef.be.ch</t>
  </si>
  <si>
    <t>gorilla.ch</t>
  </si>
  <si>
    <t>infoklick.ch</t>
  </si>
  <si>
    <t>moodle.brg-lienz.tsn.at</t>
  </si>
  <si>
    <t>perspektive-tg.ch</t>
  </si>
  <si>
    <t>pww.post.ch</t>
  </si>
  <si>
    <t>blog.bazonline.ch</t>
  </si>
  <si>
    <t>bluewin.ch</t>
  </si>
  <si>
    <t>bugalu.educanet2.ch</t>
  </si>
  <si>
    <t>forum-psychische-gesundheit.ch</t>
  </si>
  <si>
    <t>jugendnetzuri.tschau.ch</t>
  </si>
  <si>
    <t>kapo.zh.ch</t>
  </si>
  <si>
    <t>lernportal.ksobwalden.ch</t>
  </si>
  <si>
    <t>pickupforum.de</t>
  </si>
  <si>
    <t>sanweb</t>
  </si>
  <si>
    <t>starkevolksschulesg.ch</t>
  </si>
  <si>
    <t>7393901-1.compliance-brian.xyz</t>
  </si>
  <si>
    <t>achtungliebe.ch</t>
  </si>
  <si>
    <t>addons.mozilla.org</t>
  </si>
  <si>
    <t>blick.ch</t>
  </si>
  <si>
    <t>free-traffic.xyz</t>
  </si>
  <si>
    <t>info.sonntagszeitung.ch</t>
  </si>
  <si>
    <t>integration-be.ch</t>
  </si>
  <si>
    <t>libs.ch</t>
  </si>
  <si>
    <t>maedchensache.ch</t>
  </si>
  <si>
    <t>oslihowil.ch</t>
  </si>
  <si>
    <t>oswueri.ch</t>
  </si>
  <si>
    <t>profinfo.ch</t>
  </si>
  <si>
    <t>saps.ch</t>
  </si>
  <si>
    <t>scanner-jane.top</t>
  </si>
  <si>
    <t>scanner-nelson.top</t>
  </si>
  <si>
    <t>scanner-walt.top</t>
  </si>
  <si>
    <t>srrc.ch</t>
  </si>
  <si>
    <t>wizard.webquests.ch</t>
  </si>
  <si>
    <t>wysshoelzli.ch</t>
  </si>
  <si>
    <t>sextalks.at</t>
  </si>
  <si>
    <t>18plus.at</t>
  </si>
  <si>
    <t>styriavitalis.at</t>
  </si>
  <si>
    <t>jugendportal.at</t>
  </si>
  <si>
    <t>kontaktco.at</t>
  </si>
  <si>
    <t>kija-ooe.at</t>
  </si>
  <si>
    <t>frauengesundheitszentrum.eu</t>
  </si>
  <si>
    <t>kaernten-rauchfrei.at</t>
  </si>
  <si>
    <t>kija.at</t>
  </si>
  <si>
    <t>gesundheit.gv.at</t>
  </si>
  <si>
    <t>nms-murau.at</t>
  </si>
  <si>
    <t>kleinezeitung.at</t>
  </si>
  <si>
    <t>kids4murau.at</t>
  </si>
  <si>
    <t>suchtvorbeugung.ktn.gv.at</t>
  </si>
  <si>
    <t>hsstadlpaura.com</t>
  </si>
  <si>
    <t>webmail.vbs.ac.at</t>
  </si>
  <si>
    <t>social-buttons-aa.xyz</t>
  </si>
  <si>
    <t>law-four.xyz</t>
  </si>
  <si>
    <t>rataufdraht.at</t>
  </si>
  <si>
    <t>m.kleinezeitung.at</t>
  </si>
  <si>
    <t>suchtpraevention-noe.at</t>
  </si>
  <si>
    <t>gemeinsam-geniessen.at</t>
  </si>
  <si>
    <t>telering.at</t>
  </si>
  <si>
    <t>drogenberatung.kolping.at</t>
  </si>
  <si>
    <t>t-mobile.at</t>
  </si>
  <si>
    <t>gesundeschule.at</t>
  </si>
  <si>
    <t>gymschaerding.at</t>
  </si>
  <si>
    <t>psph-feldkirch.vobs.at</t>
  </si>
  <si>
    <t>htl-villach.at</t>
  </si>
  <si>
    <t>jugendinfo.akzente.net</t>
  </si>
  <si>
    <t>logo.at</t>
  </si>
  <si>
    <t>weil-graz.org</t>
  </si>
  <si>
    <t>give.or.at</t>
  </si>
  <si>
    <t>learn.bildungsserver.wien</t>
  </si>
  <si>
    <t>nms-umhausen.tsn.at</t>
  </si>
  <si>
    <t>oepgk.at</t>
  </si>
  <si>
    <t>politik-lernen.at</t>
  </si>
  <si>
    <t>isop-schulsozialarbeit.at</t>
  </si>
  <si>
    <t>noegkk.at</t>
  </si>
  <si>
    <t>xundunddu.st</t>
  </si>
  <si>
    <t>zb-beratung.at</t>
  </si>
  <si>
    <t>schulpsychologie.at</t>
  </si>
  <si>
    <t>fgoe.org</t>
  </si>
  <si>
    <t>free-social-buttons6.xyz</t>
  </si>
  <si>
    <t>htldornbirn.at</t>
  </si>
  <si>
    <t>jugendinfo-noe.at</t>
  </si>
  <si>
    <t>pts-woergl.at</t>
  </si>
  <si>
    <t>2015.htldornbirn.vol.at</t>
  </si>
  <si>
    <t>jugendinfo-noe.cloud19.at</t>
  </si>
  <si>
    <t>lm.facebook.com</t>
  </si>
  <si>
    <t>promente-kijufa.at</t>
  </si>
  <si>
    <t>bw-lv.de</t>
  </si>
  <si>
    <t>bildungsserver.berlin-brandenburg.de</t>
  </si>
  <si>
    <t>schule-bw.de</t>
  </si>
  <si>
    <t>km-bw.de</t>
  </si>
  <si>
    <t>vice.com</t>
  </si>
  <si>
    <t>schuldner-hilfe.at</t>
  </si>
  <si>
    <t>ganedu.jimdo.com</t>
  </si>
  <si>
    <t>de.search.yahoo.com</t>
  </si>
  <si>
    <t>smokeout-berlin.de</t>
  </si>
  <si>
    <t>10.54.0.1:1910</t>
  </si>
  <si>
    <t>http://www.feel-ok.ch</t>
  </si>
  <si>
    <t>http://www.bag.admin.ch/themen/drogen/00041/03814/index.html?lang=de</t>
  </si>
  <si>
    <t>http://www.feel-ok.ch/de_CH/schule/themen/alle_arbeitsblaetter.cfm</t>
  </si>
  <si>
    <t>http://www.beges.ch/</t>
  </si>
  <si>
    <t>http://www.sge-ssn.ch/ich-und-du/essen-und-trinken/ausgewogen/schweizer-lebensmittelpyramide/</t>
  </si>
  <si>
    <t>http://www.admin.ch/ch/d/sr/c311_0.html</t>
  </si>
  <si>
    <t>http://www.feelv6.ch/v1/db/swf/filmSequenzen/template.asp?code=S_Entspannung_Spueren_Videos</t>
  </si>
  <si>
    <t>http://www.check-your-love-life.ch</t>
  </si>
  <si>
    <t>http://www.feelok.de/</t>
  </si>
  <si>
    <t>http://www.feel-ok.ch/de_CH/infoquest.cfm?iq_zielgruppe=1&amp;iq_ressource=2471</t>
  </si>
  <si>
    <t>http://www.feel-ok.at/</t>
  </si>
  <si>
    <t>http://www.147.ch/Chat-147.39.0.html</t>
  </si>
  <si>
    <t>http://www.admin.ch/ch/d/sr/311_0/a16.html</t>
  </si>
  <si>
    <t>http://www.radix.ch/</t>
  </si>
  <si>
    <t>http://www.gewerkschaftsjugend.ch/fileadmin/user_upload_gewerkschaftsjugend/Broschuere_Lehrlingsrechte_Deutsch_mit_Umschlag.pdf</t>
  </si>
  <si>
    <t>http://www.sig-online.ch</t>
  </si>
  <si>
    <t>http://www.berufsberatung.ch/dyn/11191.aspx</t>
  </si>
  <si>
    <t>http://www.suchtschweiz.ch/</t>
  </si>
  <si>
    <t>http://www.mobilesport.ch/2012/03/22/ern%C3%A4hrung-die-lebensmittelpyramide-f%C3%BCr-sportlerinnen-und-sportler/</t>
  </si>
  <si>
    <t>http://www.fs-suchtpraevention.zh.ch/</t>
  </si>
  <si>
    <t>http://www.feelv6.ch/v1/db/swf/filmSequenzen/template.asp?code=B_Uebung_Aktivierung</t>
  </si>
  <si>
    <t>http://www.sge-ssn.ch</t>
  </si>
  <si>
    <t>http://www.berufsberatung.ch/dyn/1012.aspx</t>
  </si>
  <si>
    <t>http://fssz.ch/</t>
  </si>
  <si>
    <t>http://www.sge-ssn.ch/</t>
  </si>
  <si>
    <t>http://tschau.ch/home/fragenarchiv.html</t>
  </si>
  <si>
    <t>http://www.netzwerk-essstoerungen.ch/</t>
  </si>
  <si>
    <t>http://www.aes.ch/</t>
  </si>
  <si>
    <t>http://www.berufsberatung.ch/dyn/5362.aspx</t>
  </si>
  <si>
    <t>http://www.ipsilon.ch/de/hilfe_finden/kantone.cfm</t>
  </si>
  <si>
    <t>http://www.kjpd.zh.ch/internet/gesundheitsdirektion/kjpd/de/angebote_bereiche/kinder-jugendforensik/spezialisierte_behandlungsangebote.html</t>
  </si>
  <si>
    <t>http://www.feelv6.ch/v1/db/swf/filmSequenzen/template.asp?code=S_Entspannung_allesAbverlangen_Videos</t>
  </si>
  <si>
    <t>http://www.lilli.ch/straftat_sexueller_uebergriff_gesetz/</t>
  </si>
  <si>
    <t>http://www.147.ch/Fragen-und-Antworten.40.0.html</t>
  </si>
  <si>
    <t>http://www.zurismokefree.ch/</t>
  </si>
  <si>
    <t>http://minifrog-diniantwort.ch/</t>
  </si>
  <si>
    <t>http://www.wwf.ch/de/aktiv/bewusst/footprint/</t>
  </si>
  <si>
    <t>http://www.feelv6.ch/v1/db/swf/filmSequenzen/template.asp?code=S_Entspannung_Wald_Videos</t>
  </si>
  <si>
    <t>http://www.mannebuero.ch/index.php/122/1/</t>
  </si>
  <si>
    <t>http://www.admin.ch/ch/d/sr/311_0/a15.html</t>
  </si>
  <si>
    <t>http://www.lilli.ch/fragen_antworten/</t>
  </si>
  <si>
    <t>http://www.katzen-experte.ch/</t>
  </si>
  <si>
    <t>http://www.pepinfo.ch/</t>
  </si>
  <si>
    <t>http://www.berufsberatung.ch/dyn/1195.aspx</t>
  </si>
  <si>
    <t>http://www.sehn-sucht.net/clips/alkohol/index.html</t>
  </si>
  <si>
    <t>http://www.suchtschweiz.ch/no_cache/rat-und-hilfe/fragen-antworten/</t>
  </si>
  <si>
    <t>http://www.radix.ch/Gesunde-Schulen/</t>
  </si>
  <si>
    <t>http://www.u25-schweiz.ch/</t>
  </si>
  <si>
    <t>http://www.143.ch</t>
  </si>
  <si>
    <t>http://www.sge-ssn.ch/media/merkblatt_auswahl_fettarmer_nahrungsmittel_20111.pdf</t>
  </si>
  <si>
    <t>http://www.at-schweiz.ch/</t>
  </si>
  <si>
    <t>http://www.drgay.ch/</t>
  </si>
  <si>
    <t>http://www.therapievermittlung.ch</t>
  </si>
  <si>
    <t>http://www.baspo.ch/</t>
  </si>
  <si>
    <t>http://www.depression.ch</t>
  </si>
  <si>
    <t>http://www.look-up.ch/de/beratung/index.php?navanchor=2110012</t>
  </si>
  <si>
    <t>http://www.berufsberatung.ch/</t>
  </si>
  <si>
    <t>http://www.ik-s.ch</t>
  </si>
  <si>
    <t>http://www.berufsberatung.ch/dyn/1296.aspx</t>
  </si>
  <si>
    <t>http://zh.feel-ok.ch/de_CH/jugendliche/jugendliche.cfm?art_subdomain=setktn</t>
  </si>
  <si>
    <t>http://www.eswirdbesser.ch</t>
  </si>
  <si>
    <t>http://www.du-bist-du.ch</t>
  </si>
  <si>
    <t>http://www.borderline-selbsthilfe.ch</t>
  </si>
  <si>
    <t>http://www.feelv6.ch/v1/db/swf/filmSequenzen/template.asp?code=B_Uebung_Kraeftigen</t>
  </si>
  <si>
    <t>http://www.akj-ch.ch/</t>
  </si>
  <si>
    <t>http://www.buch.ch/shop/home/rubrikartikel/ID2982160.html?ProvID=10904205</t>
  </si>
  <si>
    <t>http://www.pepinfo.ch</t>
  </si>
  <si>
    <t>http://www.psychologie.ch/de/psychologie_angebote/suche_psychologin.html</t>
  </si>
  <si>
    <t>http://www.kunstmann.de/titel-0-0/mein_schwarzer_hund-581/</t>
  </si>
  <si>
    <t>http://be-freelance.net/de/tabak-alkohol-cannabis/unterrichtseinheiten</t>
  </si>
  <si>
    <t>http://www.eingreifen.de/html/was-ist-zivilcourage-zivilcourage-eingreifen.de.html</t>
  </si>
  <si>
    <t>http://www.mibuli.ch/treffs</t>
  </si>
  <si>
    <t>http://youthinmind.info/py/yiminfo/StartParent.py?country=swi&amp;language=deu</t>
  </si>
  <si>
    <t>http://www.sucht-info.ch/alkoholimkoerper/</t>
  </si>
  <si>
    <t>http://www.feel-ok.ch/sex-themenfilme</t>
  </si>
  <si>
    <t>http://die-andersmacher.org/</t>
  </si>
  <si>
    <t>http://www.cybercrime.admin.ch/content/kobik/de/home/meldeformular.html</t>
  </si>
  <si>
    <t>http://kopfhoch.ch/notanker/dies-und-das/</t>
  </si>
  <si>
    <t>http://www.asb-budget.ch/typo3conf/ext/dam_frontend/pushfile.php?docID=87</t>
  </si>
  <si>
    <t>http://www.feelv6.ch/v1/db/swf/filmSequenzen/template.asp?code=B_Inakt_PowerYoga</t>
  </si>
  <si>
    <t>http://www.aids.ch/d/adressen/hilfe.php</t>
  </si>
  <si>
    <t>http://www.myhandicap.ch/forum-behinderung-ch.html</t>
  </si>
  <si>
    <t>http://www.feelv6.ch/v1/db/swf/filmSequenzen/template.asp?code=B_Uebung_Koordination</t>
  </si>
  <si>
    <t>http://www.stattgewalt.ch/index.php?page=einmischen</t>
  </si>
  <si>
    <t>http://www.frauenaerzte.ch</t>
  </si>
  <si>
    <t>http://www.ncbi.ch/</t>
  </si>
  <si>
    <t>http://www.neurologen-und-psychiater-im-netz.org/psychiatrie-psychosomatik-psychotherapie/stoerungen-erkrankungen/borderline-stoerung/was-ist-eine-borderline-persoenlichkeitsstoerung-bps/#c726</t>
  </si>
  <si>
    <t>http://www.cybercrime.admin.ch/content/kobik/de/home/themen/cyberbullying.html</t>
  </si>
  <si>
    <t>http://www.psychotherapie.ch</t>
  </si>
  <si>
    <t>http://www.5amtag.ch/service/rezepte/auberginenrollchen-mit-tomatensauce/</t>
  </si>
  <si>
    <t>http://www.berufsberatung.ch/dyn/9806.aspx</t>
  </si>
  <si>
    <t>http://www.spielsucht-radix.ch/index.cfm/EBC10216-BD75-9786-C8139570429CE8A6/</t>
  </si>
  <si>
    <t>http://www.sucht-info.ch/fileadmin/user_upload/DocUpload/alkohol_gesellschaft.pdf</t>
  </si>
  <si>
    <t>http://www.generationenbruecke.ch</t>
  </si>
  <si>
    <t>http://www.gll.ch</t>
  </si>
  <si>
    <t>http://sg.feel-ok.ch/de_CH/jugendliche/jugendliche.cfm?art_subdomain=setktn</t>
  </si>
  <si>
    <t>http://www.abq.ch/</t>
  </si>
  <si>
    <t>http://www.blick.ch/news/schweiz/wann-wird-diese-religion-ausgerottet-svp-politiker-wegen-rassismus-verurteilt-id3300681.html</t>
  </si>
  <si>
    <t>http://www.krebsliga.ch/de/leben_mit_krebs/beratung_und_unterstutzung/cancerline/cancerline_fur_kinder_und_jugendliche/</t>
  </si>
  <si>
    <t>http://www.feelv6.ch/v1/db/swf/filmSequenzen/template.asp?code=B_Uebung_Dehnung</t>
  </si>
  <si>
    <t>http://www.schulpsychologie-sg.ch/4-th-filme.html</t>
  </si>
  <si>
    <t>http://www.feelv6.ch/v1/db/swf/filmSequenzen/template.asp?code=B_Uebung_Entspannung</t>
  </si>
  <si>
    <t>http://www.skppsc.ch/</t>
  </si>
  <si>
    <t>http://www.5steps.ch/aboutme-startseite.asp</t>
  </si>
  <si>
    <t>http://www.aids.ch/d/fragen/kondome.php</t>
  </si>
  <si>
    <t>http://www.berufsberatung.ch/dyn/1242.aspx</t>
  </si>
  <si>
    <t>http://www.feelv6.ch/v1/db/swf/filmSequenzen/template.asp?code=S_Entspannung_Warten_Videos</t>
  </si>
  <si>
    <t>http://www.neurologen-und-psychiater-im-netz.org/psychiatrie-psychosomatik-psychotherapie/erkrankungen/depressionen/was-ist-eine-depression/</t>
  </si>
  <si>
    <t>http://www.sante-sexuelle.ch/beratungsstellen/</t>
  </si>
  <si>
    <t>http://www.verein-refugium.ch/</t>
  </si>
  <si>
    <t>http://www.tschau.ch/</t>
  </si>
  <si>
    <t>http://yt-subs.appspot.com/view?video=agd5dC1zdWJzcg4LEgVWaWRlbxiAhqgCDA</t>
  </si>
  <si>
    <t>http://www.feel-ok.ch/files/SPRINT-Tutorial/001.htm</t>
  </si>
  <si>
    <t>http://www.muehlemann-nutrition.ch/index.php/unternehmen/team</t>
  </si>
  <si>
    <t>http://www.seelsorge.net</t>
  </si>
  <si>
    <t>http://www.sge-ssn.ch/media/merkblatt_fettarme_zubereitung_20111.pdf</t>
  </si>
  <si>
    <t>http://www.watchyourweb.de</t>
  </si>
  <si>
    <t>http://zischtig.ch/</t>
  </si>
  <si>
    <t>http://www.feel-ok.ch/de_CH/schule/sprint/sprint_admin/sprint_-_meine_umfragen.cfm</t>
  </si>
  <si>
    <t>http://www.rauch-frei.info</t>
  </si>
  <si>
    <t>http://www.147.ch/Frage-Antwort.40.0.html?&amp;mode=result_detail&amp;textMessageUid=3252</t>
  </si>
  <si>
    <t>http://www.skppsc.ch/10/de/9waffen/100index.php</t>
  </si>
  <si>
    <t>http://www.srf.ch/sendungen/myschool/erste-liebe-2</t>
  </si>
  <si>
    <t>http://www.ecommerceguide.ch</t>
  </si>
  <si>
    <t>http://www.ik-s.ch/</t>
  </si>
  <si>
    <t>http://so.suchtpraevention.org/custom/data/ckEditorFiles/Multimedia/Jugend_und_Alkohol_-_Modul_I.pdf</t>
  </si>
  <si>
    <t>http://www.feel-ok.ch/de_CH/schule/sprint/sprint_admin/sprint_-_neue_umfrage.cfm?step=4</t>
  </si>
  <si>
    <t>http://www.kosch.ch/selbsthilfegruppen.html#3.7</t>
  </si>
  <si>
    <t>http://genderundpraevention.ch/</t>
  </si>
  <si>
    <t>http://www.berufsberatung.ch/dyn/4448.aspx</t>
  </si>
  <si>
    <t>http://www.feel-ok.ch/de_CH/jugendliche/themen/arbeit/ressourcen/lehrstellensuche_fremdsprache/sprachen/deutsch.cfm</t>
  </si>
  <si>
    <t>http://www.purplemoon.ch</t>
  </si>
  <si>
    <t>http://www.stopp-gewalt.zh.ch/internet/microsites/stopp_gewalt/de/hintergrund/formen.html</t>
  </si>
  <si>
    <t>http://www.svde.ch/</t>
  </si>
  <si>
    <t>http://www.147.ch/Beratungsstellen.42.0.html</t>
  </si>
  <si>
    <t>http://www.drgay.ch</t>
  </si>
  <si>
    <t>http://www.feel-ok.ch:80/de_CH/jugendliche/jugendliche.cfm?art_subdomain=minimized</t>
  </si>
  <si>
    <t>http://www.iks-ies.ch/</t>
  </si>
  <si>
    <t>http://www.suchtmonitoring.ch/de/4.html?cannabis</t>
  </si>
  <si>
    <t>http://www.aphs.ch/d/index.asp</t>
  </si>
  <si>
    <t>http://www.feel-ok.ch/de_CH/infoquest.cfm?iq_zielgruppe=1&amp;iq_thema=2</t>
  </si>
  <si>
    <t>http://www.gynweb.ch/</t>
  </si>
  <si>
    <t>http://www.stattgewalt.ch/index.php?page=einmischen3</t>
  </si>
  <si>
    <t>http://zg.feel-ok.ch/de_CH/jugendliche/jugendliche.cfm?art_subdomain=setktn</t>
  </si>
  <si>
    <t>http://psychosis.ch/</t>
  </si>
  <si>
    <t>http://shop.addictionsuisse.ch/de/substanzen-und-verhalten/45-alkohol-in-unserer-gesellschaft-fruher-und-heute-heft-nr1.html</t>
  </si>
  <si>
    <t>http://www.eingreifen.de/html/anderen-helfen-zivilcourage-eingreifen.de.html</t>
  </si>
  <si>
    <t>http://www.feel-ok.ch/umfrage/bbxf3</t>
  </si>
  <si>
    <t>http://www.so.suchtpraevention.org/custom/ckeditorfiles/files/Multimedia/Jugend_und_Alkohol_-_Modul_I.pdf</t>
  </si>
  <si>
    <t>http://old.digizen.org/cyberbullying/fullfilm_de.aspx</t>
  </si>
  <si>
    <t>http://www.bernergesundheit.ch/</t>
  </si>
  <si>
    <t>http://www.berufsberatung.ch/dyn/1225.aspx</t>
  </si>
  <si>
    <t>http://www.berufsberatung.ch/dyn/1254.aspx</t>
  </si>
  <si>
    <t>http://www.feel-ok.ch/de_CH/jugendliche/themen/tabak/wir_empfehlen/interviews/substanzen_tabakrauch.cfm</t>
  </si>
  <si>
    <t>http://www.los.ch</t>
  </si>
  <si>
    <t>http://www.netzwerk-essstoerungen.ch/d/adressen/page_3.php</t>
  </si>
  <si>
    <t>http://www.pfade.ch/</t>
  </si>
  <si>
    <t>http://www.sig-online.ch/</t>
  </si>
  <si>
    <t>http://www.ciao.ch/f/echanger/</t>
  </si>
  <si>
    <t>http://www.du-bist-du.ch/</t>
  </si>
  <si>
    <t>http://www.ess-und-koerperprobleme.ch/Anonyme-Beratung-per-E-Mail-oder-Einzelchat/</t>
  </si>
  <si>
    <t>http://www.neurologen-und-psychiater-im-netz.org/psychiatrie-psychosomatik-psychotherapie/erkrankungen/angsterkrankungen/was-sind-angsterkrankungen/</t>
  </si>
  <si>
    <t>http://www.nzz.ch/aktuell/startseite/prozess-st-gallerin-beschimpfung-facebook-1.10525438</t>
  </si>
  <si>
    <t>http://www.peaceforce.ch/home.htm</t>
  </si>
  <si>
    <t>http://www.sf.tv/webtool/data/pdf/schultv/bodytalkv3.2.pdf</t>
  </si>
  <si>
    <t>http://zh.feel-ok.ch/de_CH/jugendliche/themen/bewegung_sport/ressourcen/sportarten-kompass/sportarten-kompass.cfm?art_subdomain=setktn</t>
  </si>
  <si>
    <t>http://shop.addictionsuisse.ch/de/substanzen-und-verhalten/96-alkohol-und-tabakpravention-in-der-schule.html</t>
  </si>
  <si>
    <t>http://www.ajb.zh.ch/internet/bildungsdirektion/ajb/de/kinder_jugendhilfe/elternbildung.html</t>
  </si>
  <si>
    <t>http://www.bernergesundheit.ch/download/praevention_depression_suizid_infoblatt_eltern_d.pdf</t>
  </si>
  <si>
    <t>http://www.check-your-love-life.ch/</t>
  </si>
  <si>
    <t>http://yt-subs.appspot.com/view?video=agd5dC1zdWJzcg4LEgVWaWRlbxj_3qcCDA</t>
  </si>
  <si>
    <t>http://www.elternbildung.ch/elternbildung_in_kantonen0.html</t>
  </si>
  <si>
    <t>http://www.gewerkschaftsjugend.ch/</t>
  </si>
  <si>
    <t>http://www.lilli.ch</t>
  </si>
  <si>
    <t>http://www.lilli.ch/</t>
  </si>
  <si>
    <t>http://www.psychiatrie.ch/sgpp/patienten-und-angehoerige/psychiatersuche</t>
  </si>
  <si>
    <t>http://www.safezone.ch/</t>
  </si>
  <si>
    <t>http://www.sfsn.ethz.ch/sportnutr/index</t>
  </si>
  <si>
    <t>http://yt-subs.appspot.com/view?video=agd5dC1zdWJzcg4LEgVWaWRlbxjJsq4CDA</t>
  </si>
  <si>
    <t>http://www.esbk.admin.ch/esbk/de/home/illegal/poker.html</t>
  </si>
  <si>
    <t>http://www.feelv6.ch/fachstellen/fachstellen.asp</t>
  </si>
  <si>
    <t>http://www.lilli.ch/schutzalter_sexuelle_handlung/</t>
  </si>
  <si>
    <t>http://www.neurologen-und-psychiater-im-netz.org/kinder-jugend-psychiatrie/erkrankungen/essstoerungen/</t>
  </si>
  <si>
    <t>http://www.projuventute.ch/Merkblaetter.2460.0.html</t>
  </si>
  <si>
    <t>http://www.sucht-info.ch/fileadmin/user_upload/DocUpload/alkohol_strass.pdf</t>
  </si>
  <si>
    <t>http://www.yourpower.ch/index.php?menupkt=referate01&amp;img=04</t>
  </si>
  <si>
    <t>http://yt-subs.appspot.com/view?video=agd5dC1zdWJzcg4LEgVWaWRlbxi_36wCDA</t>
  </si>
  <si>
    <t>http://www.berufsberatung.ch/dyn/1238.aspx</t>
  </si>
  <si>
    <t>http://www.berufsberatung.ch/dyn/1251.aspx</t>
  </si>
  <si>
    <t>http://www.berufsberatung.ch/dyn/1269.aspx</t>
  </si>
  <si>
    <t>http://www.epb-schweiz.ch/index.php?option=com_wrapper&amp;view=wrapper&amp;Itemid=63&amp;lang=de</t>
  </si>
  <si>
    <t>http://www.feel-ok.ch/de_CH/infoquest.cfm?iq_zielgruppe=3&amp;iq_ressource=215</t>
  </si>
  <si>
    <t>http://www.gesundheit.bs.ch/dms/gesundheit/download/Sucht/magazin_flash.pdf</t>
  </si>
  <si>
    <t>http://www.kloster-einsiedeln.ch/?id=34</t>
  </si>
  <si>
    <t>http://www.radix.ch</t>
  </si>
  <si>
    <t>http://www.sport.zh.ch/internet/sicherheitsdirektion/sport/de/home.html</t>
  </si>
  <si>
    <t>http://yt-subs.appspot.com/view?video=agd5dC1zdWJzcg4LEgVWaWRlbxiOm64CDA</t>
  </si>
  <si>
    <t>http://be-freelance.net/index.php?lang=de&amp;Itemid=492</t>
  </si>
  <si>
    <t>http://shop.addictionsuisse.ch/de/substanzen-und-verhalten/30-alkohol-und-rausch-zwischen-risiken-und-dem-wunsch-nach-entgrenzung-heft-4.html</t>
  </si>
  <si>
    <t>http://www.einmischen.ch</t>
  </si>
  <si>
    <t>http://www.feel-ok.ch/de_CH/jugendliche/themen/tabak/wir_empfehlen/interviews/erkrankungen_nichts_mit_rauchen.cfm</t>
  </si>
  <si>
    <t>http://www.feel-ok.ch/de_CH/schule/sprint/sprint_admin/sprint_-_neue_umfrage.cfm?step=1</t>
  </si>
  <si>
    <t>http://www.feel-ok.ch/de_CH/schule/sprint/sprint_admin/sprint_-_neue_umfrage.cfm?step=2</t>
  </si>
  <si>
    <t>http://www.stopp-gewalt.zh.ch/internet/microsites/stopp_gewalt/de/hintergrund/formen/selbstaggression_form.html</t>
  </si>
  <si>
    <t>http://www.stopp-gewalt.zh.ch/internet/microsites/stopp_gewalt/de/hinweise_schulen/intervenieren_s/sexuelle_g_s.html</t>
  </si>
  <si>
    <t>http://www.youtube.com/embed/4MT_MMlIqoE?rel=0</t>
  </si>
  <si>
    <t>http://www.zhaw.ch/iap/onlinesucht</t>
  </si>
  <si>
    <t>http://www.zhaw.ch/psychologie</t>
  </si>
  <si>
    <t>http://zg.feel-ok.ch</t>
  </si>
  <si>
    <t>http://zh.feel-ok.ch/de_CH/jugendliche/themen/arbeit/ressourcen/interessenkompass/interessenkompass.cfm?art_subdomain=setktn</t>
  </si>
  <si>
    <t>http://ahsga.ch/sexualpaedagogik/projekt-comout</t>
  </si>
  <si>
    <t>http://www.abq.ch</t>
  </si>
  <si>
    <t>http://www.arbeitsmarktinfo.ch</t>
  </si>
  <si>
    <t>http://www.autismusschweiz.ch</t>
  </si>
  <si>
    <t>http://www.berufsberatung.ch/dyn/bin/8188-52832-1-tigrinya_lehrstellensuche_2012_06_28.pdf</t>
  </si>
  <si>
    <t>http://www.einmischen.ch/?cat=5&amp;pag=3&amp;id=60</t>
  </si>
  <si>
    <t>http://www.eswirdbesser.ch/</t>
  </si>
  <si>
    <t>http://www.feel-ok.ch/de_CH/jugendliche/themen/tabak/wir_empfehlen/interviews/10_zigaretten_pro_tag_rauchen-wie_viel_geld_nach_10_jahren_ausgegeben.cfm</t>
  </si>
  <si>
    <t>http://www.lernenmitspass.ch/</t>
  </si>
  <si>
    <t>http://www.lustundfrust.ch</t>
  </si>
  <si>
    <t>http://www.nebelmeer.net/</t>
  </si>
  <si>
    <t>http://www.suchtschweiz.ch/fileadmin/user_upload/DocUpload/schule_cannabis.pdf</t>
  </si>
  <si>
    <t>http://www.tschau.ch/rechte-pflichten/gesetze/gesetze-nach-alter/</t>
  </si>
  <si>
    <t>http://shop.addictionsuisse.ch/de/substanzen-und-verhalten/34-alkohol-und-werbung-vom-anreiz-zum-konsum-heft-nr-5.html</t>
  </si>
  <si>
    <t>http://www.bs.ch/dms/jugendgesundheit/download/ernaehrung/eat_fit_2009/Ges_EATFIT_Magazin_Tags_ACC_send_Neu.pdf</t>
  </si>
  <si>
    <t>http://www.eff-zett.ch/fachstellen/sexual-und-schwangerschaftsberatung/jugendliche.php</t>
  </si>
  <si>
    <t>http://www.feel-ok.ch:8080/de_CH/jugendliche/jugendliche.cfm</t>
  </si>
  <si>
    <t>http://www.feelv6.ch/v1/db/swf/filmSequenzen/template.asp?code=B_Inakt_Gina01</t>
  </si>
  <si>
    <t>http://www.lifewith.ch</t>
  </si>
  <si>
    <t>http://www.lilli.ch/sexuelle_gewalt_uebergriffe_erlebt_frau/</t>
  </si>
  <si>
    <t>http://www.neurologen-und-psychiater-im-netz.org/kinder-jugend-psychiatrie/erkrankungen/depression/was-ist-eine-depression</t>
  </si>
  <si>
    <t>http://www.pinkcross.ch</t>
  </si>
  <si>
    <t>http://www.sos-aerzte.ch/www/index.php</t>
  </si>
  <si>
    <t>http://www.sucht-info.ch/alkoholimkoerper/EducationalResources.htm</t>
  </si>
  <si>
    <t>http://yt-subs.appspot.com/view?video=agd5dC1zdWJzcg4LEgVWaWRlbxjZqq4CDA</t>
  </si>
  <si>
    <t>http://zh.feel-ok.ch</t>
  </si>
  <si>
    <t>http://zh.feel-ok.ch/de_CH/eltern/eltern-themen.cfm?art_subdomain=setktn</t>
  </si>
  <si>
    <t>http://perspektive-tg.ch/wp-content/uploads/publikationen/informationstexte/strassenverkehr/alkohol_strass.pdf</t>
  </si>
  <si>
    <t>http://www.admin.ch/ch/d/sr/321_0/a13.html</t>
  </si>
  <si>
    <t>http://www.adressen.sdbb.ch</t>
  </si>
  <si>
    <t>http://www.aes.ch</t>
  </si>
  <si>
    <t>http://www.aids.ch/</t>
  </si>
  <si>
    <t>http://www.arbeitsbedingungen.ch</t>
  </si>
  <si>
    <t>http://www.berufsberatung.ch/dyn/1199.aspx?id=3092</t>
  </si>
  <si>
    <t>http://www.berufsberatung.ch/dyn/bin/8188-9354-1-mazedonisch_lehrstellensuche_2011_04_15.pdf</t>
  </si>
  <si>
    <t>http://www.berufsberatung.ch/dyn/bin/8188-9366-1-tamilisch_lehrstellensuche_2011_04_19.pdf</t>
  </si>
  <si>
    <t>http://www.bs.ch/dms/gesundheit/download/publikationen/Ges_EATFIT_Rezept_220714/Ges_EATFIT_Rezeptheft_Tags_ACC_send_NEU.pdf</t>
  </si>
  <si>
    <t>http://www.bs.ch/publikationen/gesundheit/eat-fit.html</t>
  </si>
  <si>
    <t>http://www.du-bist-du.ch/berater/silja/</t>
  </si>
  <si>
    <t>http://www.feel-ok.ch:80/de_CH/jugendliche/themen/arbeit/ressourcen/interessenkompass/interessenkompass.cfm?art_subdomain=minimized</t>
  </si>
  <si>
    <t>http://www.feel-ok.ch/de_CH/schule/sprint/sprint_-_umfrage_durchfuehren.cfm?umfrage=549&amp;test</t>
  </si>
  <si>
    <t>http://www.feel-ok.ch/files/SPRINT-Tutorial/005.htm</t>
  </si>
  <si>
    <t>http://www.frauenaerzte.ch/</t>
  </si>
  <si>
    <t>http://www.google.ch/advanced_search</t>
  </si>
  <si>
    <t>http://www.gynweb.ch</t>
  </si>
  <si>
    <t>http://www.istockphoto.com/photo/elderly-physician-54203344?st=a55efed</t>
  </si>
  <si>
    <t>http://www.sehn-sucht.net</t>
  </si>
  <si>
    <t>http://www.sgvt-sstcc.ch/de/suche-therapeutin-oder-supervisorin/index.html</t>
  </si>
  <si>
    <t>http://www.sucht-info.ch/fileadmin/user_upload/DocUpload/alkohol_koerper.pdf</t>
  </si>
  <si>
    <t>http://www.tschau.ch/index.php?id=3549&amp;tx_tschauberatung_pi1%5BshowIn%5D=public&amp;tx_tschauberatung_pi1%5BshowUid%5D=62230%20</t>
  </si>
  <si>
    <t>http://www.berufsentscheidung.at/bkakstmk3/</t>
  </si>
  <si>
    <t>http://www.feel-ok.at</t>
  </si>
  <si>
    <t>http://www.feel-ok.ch/</t>
  </si>
  <si>
    <t>http://www.vivid.at/</t>
  </si>
  <si>
    <t>http://www.liebenslust.at/</t>
  </si>
  <si>
    <t>http://styriavitalis.at/styria-vitalis/team/</t>
  </si>
  <si>
    <t>http://www.kontaktco.at/</t>
  </si>
  <si>
    <t>http://www.esspaar.at/</t>
  </si>
  <si>
    <t>http://www.styriavitalis.at/</t>
  </si>
  <si>
    <t>http://styriavitalis.at/</t>
  </si>
  <si>
    <t>http://www.frauengesundheitszentrum.eu/</t>
  </si>
  <si>
    <t>http://www.feel-ok.at/de_AT/jugendliche/themen/ernaehrung/themen/grundlagen/ueberblick/lebensmittelpyramide.cfm</t>
  </si>
  <si>
    <t>http://bmg.gv.at/home/Schwerpunkte/Ernaehrung/Empfehlungen/Die_Oesterreichische_Ernaehrungspyramide</t>
  </si>
  <si>
    <t>http://www.endlich-aufatmen.at/rechner/</t>
  </si>
  <si>
    <t>http://www.feel-ok.at/de_AT/jugendliche/themen/gluecksspiel/ressourcen/gluecksspiel/glucksspiel/glucksspiele_was_wer.cfm</t>
  </si>
  <si>
    <t>http://www.sexwecan.at</t>
  </si>
  <si>
    <t>http://gesundheitsfoerderung.ch/assets/public/documents/1_de/c-bevoelkerung/2-empfehlungen/2-psychische-gesundheit/2-entspannung/12_entspannende_Tipps.pdf</t>
  </si>
  <si>
    <t>http://www.sge-ssn.ch/media/medialibrary/2012/06/merkblatt_auswahl_fettarmer_nahrungsmittel_2011.pdf</t>
  </si>
  <si>
    <t>http://www.sge-ssn.ch/de/ich-und-du/teste-dich/meinkalorienbedarf/</t>
  </si>
  <si>
    <t>http://www.feel-ok.at/de_AT/jugendliche/themen/liebe_sexualitaet/themen/pornografie/infos/gesetz.cfm</t>
  </si>
  <si>
    <t>http://www.feelv6.at/fachstellen/ergebnisseOhneThema.asp?kantonBundesland=48</t>
  </si>
  <si>
    <t>http://www.fitfueroesterreich.at/</t>
  </si>
  <si>
    <t>http://www.give.or.at/</t>
  </si>
  <si>
    <t>http://www.fgz.co.at/</t>
  </si>
  <si>
    <t>http://www.bmgf.gv.at/cms/home/attachments/7/3/0/CH1046/CMS1290513144661/folder_erpyr_web.pdf</t>
  </si>
  <si>
    <t>http://www.feel-ok.at/de_AT/jugendliche/themen/ernaehrung/themen/grundlagen/naehrstoffe/fette.cfm</t>
  </si>
  <si>
    <t>http://www.vmg-steiermark.at/</t>
  </si>
  <si>
    <t>http://www.rauchfrei-dabei.at/de/hard_facts/gesetz_bestimmungen/wo_darf_geraucht_werden/</t>
  </si>
  <si>
    <t>http://www.sw-ps.ch/d/weiterbildung/index.php</t>
  </si>
  <si>
    <t>http://www.mein-fussabdruck.at</t>
  </si>
  <si>
    <t>http://www.respect.de/themen/selbstbefriedigung.php</t>
  </si>
  <si>
    <t>http://olga.pixelpoint.at/media/PPM_3DAK_suchtvorbeugung/~M1/747.3dak.pdf</t>
  </si>
  <si>
    <t>http://www.feel-ok.at/de_AT/jugendliche/themen/laerm/themen/wie_schuetzen/infos/tipps_konzerte_veranstaltungen.cfm</t>
  </si>
  <si>
    <t>http://www.fitfueroesterreich.at/main.asp?VID=1&amp;kat1=10&amp;kat2=440&amp;kat3=&amp;Text=&amp;Refresh=0&amp;QSSMID=1</t>
  </si>
  <si>
    <t>http://www.sge-ssn.ch/media/medialibrary/2012/06/merkblatt_fettarme_zubereitung_2011.pdf</t>
  </si>
  <si>
    <t>http://stmk.arbeiterkammer.at/index.html</t>
  </si>
  <si>
    <t>http://www.lbz-stmk.at/cmf/index.php</t>
  </si>
  <si>
    <t>http://www.sexwecan.at/</t>
  </si>
  <si>
    <t>http://www.feel-ok.at/de_AT/infosuche.cfm?iq_zielgruppe=1&amp;iq_thema=6</t>
  </si>
  <si>
    <t>http://www.feel-ok.at/de_AT/jugendliche/themen/ernaehrung/start/spiel_der_schweizer_lebensmittelpyramide/spiel-lebensmittelpyramide.cfm</t>
  </si>
  <si>
    <t>http://www.feelv6.at/fachstellen/ergebnisseOhneThema.asp?kantonBundesland=51</t>
  </si>
  <si>
    <t>http://www.feel-ok.ch/de_CH/jugendliche/themen/liebe_sexualitaet/themen/hiv_aids_sexuell_ubertragbare_infektionen/andere_krankheiten/sexuell_ubertragbare_infektionen.cfm</t>
  </si>
  <si>
    <t>http://www.ris.bka.gv.at/Dokumente/LrStmk/LRST_4005_002/LRST_4005_002.pdf</t>
  </si>
  <si>
    <t>http://www.styriavitalis.at</t>
  </si>
  <si>
    <t>http://www.fachstelle-gluecksspielsucht.at/</t>
  </si>
  <si>
    <t>http://www.feel-ok.at/de_AT/jugendliche/themen/ich_und_mein_gewicht/rund_ums_thema_koerpergewicht/uebergewicht_untergewicht/zu_leicht-zu_schwer/tiefer_bmi.cfm</t>
  </si>
  <si>
    <t>http://www.feel-ok.at/de_AT/schule/themen/klassenmanagement/ressourcen/kommunikation/wissenswertes/wie_richtig_kommunizieren.cfm</t>
  </si>
  <si>
    <t>http://www.generationblue.at/WasserWissen/lebensmittel/trinktipps.html</t>
  </si>
  <si>
    <t>http://www.sexualpaedagogik.at/home/</t>
  </si>
  <si>
    <t>http://www.suchtvorbeugung.net/</t>
  </si>
  <si>
    <t>http://www.suchtvorbeugung.net/stepbystep/pages/home.php</t>
  </si>
  <si>
    <t>http://www.weil-graz.org/</t>
  </si>
  <si>
    <t>http://www.feelok.de</t>
  </si>
  <si>
    <t>http://www.bw-lv.de/</t>
  </si>
  <si>
    <t>http://www.bw-lv.de/home/</t>
  </si>
  <si>
    <t>http://www.dkfz.de/de/tabakkontrolle/index.html</t>
  </si>
  <si>
    <t>http://www.feelok.de/de_DE/jugendliche/themen/cannabis/start/sei_schlau/risiken/safer-use-regeln.cfm</t>
  </si>
  <si>
    <t>http://www.feelok.de/de_DE/jugendliche/themen/tabak/interessante_themen/statistiken/verbreitung_des_rauchens/verbreitung_rauchen_jugendliche.cfm</t>
  </si>
  <si>
    <t>http://www.rauchfrei-info.de/no_cache/community/10-gruende-aufzuhoeren/</t>
  </si>
  <si>
    <t>http://www.bw-lv.de/beratungsstellen/#locationitem_24</t>
  </si>
  <si>
    <t>http://www.at-schweiz.ch</t>
  </si>
  <si>
    <t>http://www.feelok.de/de_DE/jugendliche/themen/cannabis/start/infos/infos/verbreitung.cfm</t>
  </si>
  <si>
    <t>http://www.bw-lv.de/beratungsstellen/online-beratung/#c4412</t>
  </si>
  <si>
    <t>http://www.feelok.de/de_DE/jugendliche/bonus/beratung.cfm</t>
  </si>
  <si>
    <t>http://www.feelok.de/de_DE/jugendliche/themen/cannabis/start/infos/infos/langzeitfolgen.cfm</t>
  </si>
  <si>
    <t>Sitzungen (&gt;9)</t>
  </si>
  <si>
    <t>Sitzungen  (&gt;9)</t>
  </si>
  <si>
    <r>
      <t xml:space="preserve">feel-ok.ch </t>
    </r>
    <r>
      <rPr>
        <b/>
        <sz val="12"/>
        <color rgb="FF097D80"/>
        <rFont val="Calibri"/>
        <family val="2"/>
      </rPr>
      <t>» Externe Website (N &gt; 9)</t>
    </r>
  </si>
  <si>
    <r>
      <t xml:space="preserve">feel-ok.at </t>
    </r>
    <r>
      <rPr>
        <b/>
        <sz val="12"/>
        <color rgb="FF097D80"/>
        <rFont val="Calibri"/>
        <family val="2"/>
      </rPr>
      <t>» Externe Website (N &gt; 9)</t>
    </r>
  </si>
  <si>
    <r>
      <t xml:space="preserve">feelok.de </t>
    </r>
    <r>
      <rPr>
        <b/>
        <sz val="12"/>
        <color rgb="FF097D80"/>
        <rFont val="Calibri"/>
        <family val="2"/>
      </rPr>
      <t>» Externe Website (N &gt; 9)</t>
    </r>
  </si>
  <si>
    <t>Das gesamte institutionelle Netzwerk (2016)</t>
  </si>
  <si>
    <t>Site Map feel-ok 2016</t>
  </si>
  <si>
    <t>82% der Sitzungen mit feel-ok.ch haben in der Schweiz stattgefunden</t>
  </si>
  <si>
    <t>68% der Sitzungen mit feel-ok.at haben in Österreich stattgefunden</t>
  </si>
  <si>
    <t>83% der Sitzungen mit feelok.de haben in Deutschland stattgefunden</t>
  </si>
  <si>
    <t>Zürcher Fachstelle zur Prävention des Alkohol- und Medikamenten-Missbrauchs</t>
  </si>
  <si>
    <t>M. » Smart drugs</t>
  </si>
  <si>
    <t>J. » Sexualität 
J. » Gewicht &amp; Essstörungen</t>
  </si>
  <si>
    <t>J. » Webprofi
J. » Beruf</t>
  </si>
  <si>
    <t>J. » Alkohol
J. » Tabak</t>
  </si>
  <si>
    <t>Amt für Gesundheit Kanton Zug - Abt. Kinder- und Jugendgesundheit</t>
  </si>
  <si>
    <t>Prävention und Gesundheitsförderung Kanton Zürich</t>
  </si>
  <si>
    <t>Netzwerk feel-ok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</si>
</sst>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quot;CHF&quot;\ #,##0"/>
    <numFmt numFmtId="166" formatCode="0.0%"/>
    <numFmt numFmtId="167" formatCode="[$€-2]\ #,##0"/>
    <numFmt numFmtId="168" formatCode="#,##0.0"/>
  </numFmts>
  <fonts count="46" x14ac:knownFonts="1">
    <font>
      <sz val="12"/>
      <color theme="1"/>
      <name val="Dosis"/>
      <family val="2"/>
      <scheme val="minor"/>
    </font>
    <font>
      <b/>
      <sz val="12"/>
      <color theme="1"/>
      <name val="Dosis"/>
    </font>
    <font>
      <sz val="12"/>
      <color theme="1"/>
      <name val="Dosis"/>
    </font>
    <font>
      <i/>
      <sz val="12"/>
      <color theme="1"/>
      <name val="Dosis"/>
    </font>
    <font>
      <b/>
      <sz val="16"/>
      <color theme="1"/>
      <name val="Dosis"/>
    </font>
    <font>
      <sz val="12"/>
      <color theme="0" tint="-0.499984740745262"/>
      <name val="Dosis"/>
    </font>
    <font>
      <sz val="12"/>
      <color theme="9" tint="-0.249977111117893"/>
      <name val="Dosis"/>
    </font>
    <font>
      <sz val="12"/>
      <color rgb="FF00B050"/>
      <name val="Dosis"/>
    </font>
    <font>
      <sz val="12"/>
      <color rgb="FFFF0000"/>
      <name val="Dosis"/>
    </font>
    <font>
      <u/>
      <sz val="12"/>
      <color theme="10"/>
      <name val="Dosis"/>
    </font>
    <font>
      <sz val="12"/>
      <color theme="1" tint="0.34998626667073579"/>
      <name val="Dosis"/>
    </font>
    <font>
      <b/>
      <sz val="12"/>
      <color rgb="FF097D80"/>
      <name val="Dosis"/>
    </font>
    <font>
      <u/>
      <sz val="12"/>
      <color rgb="FF097D80"/>
      <name val="Dosis"/>
    </font>
    <font>
      <sz val="12"/>
      <color rgb="FF6DBEC2"/>
      <name val="Dosis"/>
    </font>
    <font>
      <sz val="12"/>
      <color theme="10"/>
      <name val="Dosis"/>
      <family val="2"/>
      <scheme val="minor"/>
    </font>
    <font>
      <sz val="11"/>
      <color theme="11"/>
      <name val="Dosis"/>
      <family val="2"/>
      <scheme val="minor"/>
    </font>
    <font>
      <sz val="12"/>
      <color theme="0"/>
      <name val="Dosis"/>
      <family val="2"/>
      <scheme val="minor"/>
    </font>
    <font>
      <b/>
      <sz val="12"/>
      <color theme="1"/>
      <name val="Dosis"/>
      <scheme val="minor"/>
    </font>
    <font>
      <sz val="12"/>
      <color theme="1"/>
      <name val="Dosis"/>
      <scheme val="minor"/>
    </font>
    <font>
      <sz val="12"/>
      <name val="Dosis"/>
    </font>
    <font>
      <sz val="12"/>
      <color rgb="FF00B050"/>
      <name val="Dosis"/>
      <family val="2"/>
      <scheme val="minor"/>
    </font>
    <font>
      <b/>
      <sz val="12"/>
      <color rgb="FF6DBEC2"/>
      <name val="Dosis"/>
    </font>
    <font>
      <sz val="12"/>
      <color rgb="FF097D80"/>
      <name val="Dosis"/>
    </font>
    <font>
      <sz val="12"/>
      <color rgb="FFEDF1F2"/>
      <name val="Dosis"/>
    </font>
    <font>
      <sz val="12"/>
      <color rgb="FFEDF1F2"/>
      <name val="Dosis"/>
      <family val="2"/>
      <scheme val="minor"/>
    </font>
    <font>
      <sz val="12"/>
      <color theme="1"/>
      <name val="Calibri"/>
      <family val="2"/>
    </font>
    <font>
      <sz val="11"/>
      <color theme="1"/>
      <name val="Florin Sans"/>
    </font>
    <font>
      <sz val="11"/>
      <color rgb="FF6DBEC2"/>
      <name val="Florin Sans"/>
    </font>
    <font>
      <sz val="11"/>
      <name val="Florin Sans"/>
    </font>
    <font>
      <b/>
      <sz val="11"/>
      <color theme="1"/>
      <name val="Florin Sans"/>
    </font>
    <font>
      <i/>
      <sz val="12"/>
      <color theme="1"/>
      <name val="Dosis"/>
      <scheme val="minor"/>
    </font>
    <font>
      <b/>
      <sz val="12"/>
      <color theme="10"/>
      <name val="Dosis"/>
      <scheme val="minor"/>
    </font>
    <font>
      <b/>
      <sz val="11"/>
      <color rgb="FF6DBEC2"/>
      <name val="Florin Sans"/>
    </font>
    <font>
      <sz val="11"/>
      <color rgb="FF3D3D3D"/>
      <name val="Florin Sans"/>
    </font>
    <font>
      <b/>
      <sz val="11"/>
      <color rgb="FF097D80"/>
      <name val="Florin Sans"/>
    </font>
    <font>
      <i/>
      <sz val="11"/>
      <name val="Florin Sans"/>
    </font>
    <font>
      <b/>
      <sz val="12"/>
      <color rgb="FF00B050"/>
      <name val="Dosis"/>
    </font>
    <font>
      <sz val="12"/>
      <color rgb="FF00B050"/>
      <name val="Dosis"/>
      <scheme val="minor"/>
    </font>
    <font>
      <sz val="12"/>
      <color rgb="FFFF0000"/>
      <name val="Dosis"/>
      <family val="2"/>
      <scheme val="minor"/>
    </font>
    <font>
      <sz val="12"/>
      <name val="Dosis"/>
      <family val="2"/>
      <scheme val="minor"/>
    </font>
    <font>
      <sz val="12"/>
      <name val="Dosis"/>
      <scheme val="minor"/>
    </font>
    <font>
      <sz val="12"/>
      <color rgb="FFFF0000"/>
      <name val="Dosis"/>
      <scheme val="minor"/>
    </font>
    <font>
      <b/>
      <sz val="12"/>
      <name val="Dosis"/>
    </font>
    <font>
      <b/>
      <sz val="12"/>
      <color rgb="FFFF0000"/>
      <name val="Dosis"/>
    </font>
    <font>
      <sz val="12"/>
      <color theme="1"/>
      <name val="Dosis"/>
      <family val="2"/>
      <scheme val="major"/>
    </font>
    <font>
      <b/>
      <sz val="12"/>
      <color rgb="FF097D8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DF1F2"/>
        <bgColor indexed="64"/>
      </patternFill>
    </fill>
    <fill>
      <patternFill patternType="solid">
        <fgColor theme="4" tint="0.59999389629810485"/>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dotted">
        <color rgb="FF6DBEC2"/>
      </top>
      <bottom style="dotted">
        <color rgb="FF6DBEC2"/>
      </bottom>
      <diagonal/>
    </border>
    <border>
      <left/>
      <right/>
      <top style="dotted">
        <color rgb="FF097D80"/>
      </top>
      <bottom style="dotted">
        <color rgb="FF097D80"/>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dotted">
        <color rgb="FF6DBEC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dashed">
        <color rgb="FF6DBEC2"/>
      </top>
      <bottom style="dashed">
        <color rgb="FF6DBEC2"/>
      </bottom>
      <diagonal/>
    </border>
    <border>
      <left/>
      <right/>
      <top style="thin">
        <color indexed="64"/>
      </top>
      <bottom/>
      <diagonal/>
    </border>
    <border>
      <left/>
      <right/>
      <top style="dashed">
        <color rgb="FF6DBEC2"/>
      </top>
      <bottom style="dotted">
        <color rgb="FF6DBEC2"/>
      </bottom>
      <diagonal/>
    </border>
    <border>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445">
    <xf numFmtId="0" fontId="0" fillId="0" borderId="0" xfId="0"/>
    <xf numFmtId="0" fontId="2" fillId="0" borderId="0" xfId="0" applyFont="1"/>
    <xf numFmtId="0" fontId="2" fillId="2" borderId="0" xfId="0" applyFont="1" applyFill="1"/>
    <xf numFmtId="0" fontId="2" fillId="3" borderId="0" xfId="0" applyFont="1" applyFill="1"/>
    <xf numFmtId="0" fontId="1" fillId="3" borderId="0" xfId="0" applyFont="1" applyFill="1"/>
    <xf numFmtId="1" fontId="2" fillId="0" borderId="0" xfId="0" applyNumberFormat="1" applyFont="1"/>
    <xf numFmtId="164" fontId="2" fillId="0" borderId="0" xfId="0" applyNumberFormat="1" applyFont="1"/>
    <xf numFmtId="165" fontId="2" fillId="0" borderId="0" xfId="0" applyNumberFormat="1" applyFont="1"/>
    <xf numFmtId="3" fontId="2" fillId="0" borderId="0" xfId="0" applyNumberFormat="1" applyFont="1"/>
    <xf numFmtId="0" fontId="2" fillId="0" borderId="1" xfId="0" applyFont="1" applyBorder="1"/>
    <xf numFmtId="3" fontId="2" fillId="0" borderId="1" xfId="0" applyNumberFormat="1" applyFont="1" applyBorder="1"/>
    <xf numFmtId="0" fontId="2" fillId="0" borderId="2" xfId="0" applyFont="1" applyBorder="1"/>
    <xf numFmtId="164" fontId="2" fillId="0" borderId="1" xfId="0" applyNumberFormat="1" applyFont="1" applyBorder="1"/>
    <xf numFmtId="165" fontId="2" fillId="0" borderId="1" xfId="0" applyNumberFormat="1" applyFont="1" applyBorder="1"/>
    <xf numFmtId="0" fontId="14" fillId="3" borderId="0" xfId="1" applyFill="1"/>
    <xf numFmtId="9" fontId="2" fillId="0" borderId="1" xfId="0" applyNumberFormat="1" applyFont="1" applyBorder="1" applyAlignment="1">
      <alignment horizontal="right"/>
    </xf>
    <xf numFmtId="9" fontId="7" fillId="0" borderId="0" xfId="0" applyNumberFormat="1" applyFont="1"/>
    <xf numFmtId="9" fontId="8" fillId="0" borderId="0" xfId="0" applyNumberFormat="1" applyFont="1"/>
    <xf numFmtId="0" fontId="9" fillId="0" borderId="0" xfId="1" applyFont="1"/>
    <xf numFmtId="0" fontId="2" fillId="0" borderId="2" xfId="0" applyFont="1" applyBorder="1" applyAlignment="1">
      <alignment horizontal="right"/>
    </xf>
    <xf numFmtId="0" fontId="2" fillId="0" borderId="2" xfId="0" quotePrefix="1" applyFont="1" applyBorder="1" applyAlignment="1">
      <alignment horizontal="right"/>
    </xf>
    <xf numFmtId="0" fontId="2" fillId="3" borderId="1" xfId="0" applyFont="1" applyFill="1" applyBorder="1"/>
    <xf numFmtId="0" fontId="3" fillId="3" borderId="1" xfId="0" applyFont="1" applyFill="1" applyBorder="1" applyAlignment="1">
      <alignment wrapText="1"/>
    </xf>
    <xf numFmtId="0" fontId="3" fillId="3" borderId="0" xfId="0" applyFont="1" applyFill="1" applyAlignment="1">
      <alignment wrapText="1"/>
    </xf>
    <xf numFmtId="0" fontId="6" fillId="3" borderId="0" xfId="0" applyFont="1" applyFill="1" applyAlignment="1">
      <alignment wrapText="1"/>
    </xf>
    <xf numFmtId="0" fontId="2" fillId="3" borderId="0" xfId="0" applyFont="1" applyFill="1" applyBorder="1"/>
    <xf numFmtId="0" fontId="3" fillId="3" borderId="0" xfId="0" applyFont="1" applyFill="1" applyBorder="1" applyAlignment="1">
      <alignment wrapText="1"/>
    </xf>
    <xf numFmtId="0" fontId="10" fillId="3" borderId="1" xfId="0" applyFont="1" applyFill="1" applyBorder="1" applyAlignment="1">
      <alignment wrapText="1"/>
    </xf>
    <xf numFmtId="0" fontId="3" fillId="3" borderId="1" xfId="0" applyFont="1" applyFill="1" applyBorder="1"/>
    <xf numFmtId="0" fontId="3" fillId="0" borderId="1" xfId="0" applyFont="1" applyBorder="1"/>
    <xf numFmtId="0" fontId="0" fillId="3" borderId="0" xfId="0" applyFill="1"/>
    <xf numFmtId="0" fontId="1" fillId="2" borderId="0" xfId="0" applyFont="1" applyFill="1"/>
    <xf numFmtId="0" fontId="2" fillId="2" borderId="0" xfId="0" applyFont="1" applyFill="1" applyAlignment="1">
      <alignment wrapText="1"/>
    </xf>
    <xf numFmtId="0" fontId="6" fillId="2" borderId="0" xfId="0" applyFont="1" applyFill="1" applyAlignment="1">
      <alignment wrapText="1"/>
    </xf>
    <xf numFmtId="0" fontId="2" fillId="3" borderId="0" xfId="0" applyFont="1" applyFill="1" applyAlignment="1">
      <alignment horizontal="right"/>
    </xf>
    <xf numFmtId="0" fontId="2" fillId="2" borderId="2" xfId="0" applyFont="1" applyFill="1" applyBorder="1"/>
    <xf numFmtId="3" fontId="2" fillId="2" borderId="2" xfId="0" applyNumberFormat="1" applyFont="1" applyFill="1" applyBorder="1"/>
    <xf numFmtId="9" fontId="7" fillId="2" borderId="2" xfId="0" applyNumberFormat="1" applyFont="1" applyFill="1" applyBorder="1"/>
    <xf numFmtId="164" fontId="1" fillId="2" borderId="2" xfId="0" applyNumberFormat="1" applyFont="1" applyFill="1" applyBorder="1"/>
    <xf numFmtId="165" fontId="1" fillId="2" borderId="2" xfId="0" applyNumberFormat="1" applyFont="1" applyFill="1" applyBorder="1"/>
    <xf numFmtId="0" fontId="14" fillId="0" borderId="0" xfId="1"/>
    <xf numFmtId="0" fontId="2" fillId="2" borderId="3" xfId="0" applyFont="1" applyFill="1" applyBorder="1"/>
    <xf numFmtId="0" fontId="11" fillId="4" borderId="3" xfId="0" applyFont="1" applyFill="1" applyBorder="1"/>
    <xf numFmtId="0" fontId="2" fillId="2" borderId="3" xfId="0" applyFont="1" applyFill="1" applyBorder="1" applyAlignment="1">
      <alignment horizontal="right"/>
    </xf>
    <xf numFmtId="0" fontId="14" fillId="2" borderId="3" xfId="1" applyFill="1" applyBorder="1"/>
    <xf numFmtId="0" fontId="9" fillId="2" borderId="3" xfId="1" applyFont="1" applyFill="1" applyBorder="1"/>
    <xf numFmtId="0" fontId="14" fillId="2" borderId="3" xfId="1" applyFill="1" applyBorder="1" applyAlignment="1">
      <alignment horizontal="right"/>
    </xf>
    <xf numFmtId="0" fontId="9" fillId="2" borderId="3" xfId="1" applyFont="1" applyFill="1" applyBorder="1" applyAlignment="1">
      <alignment horizontal="right"/>
    </xf>
    <xf numFmtId="0" fontId="12" fillId="2" borderId="3" xfId="1" applyFont="1" applyFill="1" applyBorder="1" applyAlignment="1">
      <alignment horizontal="right"/>
    </xf>
    <xf numFmtId="0" fontId="2" fillId="0" borderId="1" xfId="0" applyFont="1" applyFill="1" applyBorder="1"/>
    <xf numFmtId="3" fontId="2" fillId="0" borderId="1" xfId="0" applyNumberFormat="1" applyFont="1" applyFill="1" applyBorder="1"/>
    <xf numFmtId="0" fontId="5" fillId="0" borderId="0" xfId="0" applyFont="1" applyAlignment="1">
      <alignment horizontal="right"/>
    </xf>
    <xf numFmtId="9" fontId="8" fillId="2" borderId="2" xfId="0" applyNumberFormat="1" applyFont="1" applyFill="1" applyBorder="1"/>
    <xf numFmtId="9" fontId="8" fillId="0" borderId="1" xfId="0" applyNumberFormat="1" applyFont="1" applyBorder="1" applyAlignment="1">
      <alignment horizontal="right"/>
    </xf>
    <xf numFmtId="20" fontId="2" fillId="0" borderId="0" xfId="0" applyNumberFormat="1" applyFont="1"/>
    <xf numFmtId="0" fontId="2" fillId="0" borderId="0" xfId="0" quotePrefix="1" applyFont="1" applyAlignment="1">
      <alignment horizontal="right"/>
    </xf>
    <xf numFmtId="0" fontId="13" fillId="0" borderId="0" xfId="0" quotePrefix="1" applyFont="1"/>
    <xf numFmtId="9" fontId="7" fillId="0" borderId="1" xfId="0" applyNumberFormat="1" applyFont="1" applyBorder="1" applyAlignment="1">
      <alignment horizontal="right"/>
    </xf>
    <xf numFmtId="0" fontId="2" fillId="0" borderId="2" xfId="0" applyFont="1" applyFill="1" applyBorder="1"/>
    <xf numFmtId="0" fontId="2" fillId="0" borderId="0" xfId="0" applyFont="1" applyFill="1" applyBorder="1"/>
    <xf numFmtId="3" fontId="2" fillId="0" borderId="0" xfId="0" applyNumberFormat="1" applyFont="1" applyFill="1" applyBorder="1"/>
    <xf numFmtId="9" fontId="7" fillId="0" borderId="0" xfId="0" applyNumberFormat="1" applyFont="1" applyFill="1" applyBorder="1"/>
    <xf numFmtId="164" fontId="1" fillId="0" borderId="0" xfId="0" quotePrefix="1" applyNumberFormat="1" applyFont="1" applyFill="1" applyBorder="1" applyAlignment="1">
      <alignment horizontal="right"/>
    </xf>
    <xf numFmtId="165" fontId="1" fillId="0" borderId="0" xfId="0" quotePrefix="1" applyNumberFormat="1" applyFont="1" applyFill="1" applyBorder="1" applyAlignment="1">
      <alignment horizontal="right"/>
    </xf>
    <xf numFmtId="164" fontId="2" fillId="2" borderId="2" xfId="0" applyNumberFormat="1" applyFont="1" applyFill="1" applyBorder="1"/>
    <xf numFmtId="0" fontId="0" fillId="0" borderId="2" xfId="0" applyBorder="1"/>
    <xf numFmtId="0" fontId="0" fillId="0" borderId="1" xfId="0" applyBorder="1"/>
    <xf numFmtId="0" fontId="0" fillId="2" borderId="2" xfId="0" applyFill="1" applyBorder="1"/>
    <xf numFmtId="0" fontId="14" fillId="2" borderId="2" xfId="1" applyFill="1" applyBorder="1"/>
    <xf numFmtId="0" fontId="14" fillId="2" borderId="4" xfId="1" applyFill="1" applyBorder="1" applyAlignment="1">
      <alignment horizontal="right"/>
    </xf>
    <xf numFmtId="0" fontId="14" fillId="0" borderId="1" xfId="1" applyBorder="1"/>
    <xf numFmtId="0" fontId="14" fillId="0" borderId="0" xfId="1" applyFill="1" applyBorder="1"/>
    <xf numFmtId="166" fontId="7" fillId="0" borderId="0" xfId="0" applyNumberFormat="1" applyFont="1" applyFill="1" applyBorder="1"/>
    <xf numFmtId="3" fontId="0" fillId="0" borderId="0" xfId="0" applyNumberFormat="1"/>
    <xf numFmtId="3" fontId="16" fillId="0" borderId="0" xfId="0" applyNumberFormat="1" applyFont="1"/>
    <xf numFmtId="3" fontId="1" fillId="0" borderId="0" xfId="0" quotePrefix="1" applyNumberFormat="1" applyFont="1" applyFill="1" applyBorder="1" applyAlignment="1">
      <alignment horizontal="right"/>
    </xf>
    <xf numFmtId="3" fontId="2" fillId="0" borderId="0" xfId="0" quotePrefix="1" applyNumberFormat="1" applyFont="1" applyFill="1" applyBorder="1" applyAlignment="1">
      <alignment horizontal="right"/>
    </xf>
    <xf numFmtId="3" fontId="2" fillId="0" borderId="1" xfId="0" quotePrefix="1" applyNumberFormat="1" applyFont="1" applyFill="1" applyBorder="1" applyAlignment="1">
      <alignment horizontal="right"/>
    </xf>
    <xf numFmtId="0" fontId="14" fillId="0" borderId="1" xfId="1" applyFill="1" applyBorder="1"/>
    <xf numFmtId="0" fontId="17" fillId="2" borderId="2" xfId="0" applyFont="1" applyFill="1" applyBorder="1"/>
    <xf numFmtId="3" fontId="1" fillId="2" borderId="2" xfId="0" applyNumberFormat="1" applyFont="1" applyFill="1" applyBorder="1"/>
    <xf numFmtId="0" fontId="0" fillId="0" borderId="0" xfId="0" applyFill="1" applyBorder="1"/>
    <xf numFmtId="9" fontId="2" fillId="0" borderId="0" xfId="0" applyNumberFormat="1" applyFont="1" applyFill="1" applyBorder="1"/>
    <xf numFmtId="164" fontId="2" fillId="0" borderId="1" xfId="0" quotePrefix="1" applyNumberFormat="1" applyFont="1" applyFill="1" applyBorder="1" applyAlignment="1">
      <alignment horizontal="right"/>
    </xf>
    <xf numFmtId="3" fontId="18" fillId="0" borderId="0" xfId="0" applyNumberFormat="1" applyFont="1" applyFill="1" applyBorder="1"/>
    <xf numFmtId="0" fontId="0" fillId="0" borderId="0" xfId="0" applyAlignment="1">
      <alignment horizontal="right"/>
    </xf>
    <xf numFmtId="0" fontId="0" fillId="4" borderId="3" xfId="0" applyFill="1" applyBorder="1"/>
    <xf numFmtId="0" fontId="11" fillId="0" borderId="0" xfId="0" applyFont="1" applyFill="1" applyBorder="1"/>
    <xf numFmtId="0" fontId="2" fillId="0" borderId="0" xfId="0" applyFont="1" applyFill="1" applyBorder="1" applyAlignment="1">
      <alignment horizontal="right"/>
    </xf>
    <xf numFmtId="0" fontId="9" fillId="0" borderId="0" xfId="1" applyFont="1" applyFill="1" applyBorder="1"/>
    <xf numFmtId="0" fontId="12" fillId="0" borderId="0" xfId="1" applyFont="1" applyFill="1" applyBorder="1" applyAlignment="1">
      <alignment horizontal="right"/>
    </xf>
    <xf numFmtId="0" fontId="0" fillId="0" borderId="0" xfId="0" applyBorder="1"/>
    <xf numFmtId="0" fontId="2" fillId="0" borderId="0" xfId="0" quotePrefix="1" applyFont="1" applyFill="1" applyBorder="1" applyAlignment="1">
      <alignment horizontal="right"/>
    </xf>
    <xf numFmtId="3" fontId="18" fillId="0" borderId="2" xfId="0" applyNumberFormat="1" applyFont="1" applyFill="1" applyBorder="1"/>
    <xf numFmtId="0" fontId="19" fillId="0" borderId="2" xfId="0" applyNumberFormat="1" applyFont="1" applyFill="1" applyBorder="1"/>
    <xf numFmtId="9" fontId="8" fillId="0" borderId="1" xfId="0" applyNumberFormat="1" applyFont="1" applyBorder="1"/>
    <xf numFmtId="9" fontId="8" fillId="0" borderId="0" xfId="0" applyNumberFormat="1" applyFont="1" applyFill="1" applyBorder="1"/>
    <xf numFmtId="0" fontId="0" fillId="0" borderId="0" xfId="0" applyAlignment="1">
      <alignment horizontal="right" wrapText="1"/>
    </xf>
    <xf numFmtId="0" fontId="0" fillId="0" borderId="1" xfId="0" applyBorder="1" applyAlignment="1">
      <alignment horizontal="right"/>
    </xf>
    <xf numFmtId="0" fontId="0" fillId="0" borderId="2" xfId="0" applyFill="1" applyBorder="1"/>
    <xf numFmtId="0" fontId="2" fillId="2" borderId="2" xfId="0" applyFont="1" applyFill="1" applyBorder="1" applyAlignment="1">
      <alignment horizontal="right"/>
    </xf>
    <xf numFmtId="3" fontId="2" fillId="2" borderId="2" xfId="0" applyNumberFormat="1" applyFont="1" applyFill="1" applyBorder="1" applyAlignment="1">
      <alignment horizontal="right"/>
    </xf>
    <xf numFmtId="0" fontId="2" fillId="2" borderId="2" xfId="0" quotePrefix="1" applyFont="1" applyFill="1" applyBorder="1" applyAlignment="1">
      <alignment horizontal="right"/>
    </xf>
    <xf numFmtId="9" fontId="7" fillId="2" borderId="2" xfId="0" quotePrefix="1" applyNumberFormat="1" applyFont="1" applyFill="1" applyBorder="1" applyAlignment="1">
      <alignment horizontal="right"/>
    </xf>
    <xf numFmtId="3" fontId="17" fillId="0" borderId="2" xfId="0" applyNumberFormat="1" applyFont="1" applyBorder="1"/>
    <xf numFmtId="9" fontId="19" fillId="0" borderId="0" xfId="0" applyNumberFormat="1" applyFont="1" applyFill="1" applyBorder="1"/>
    <xf numFmtId="9" fontId="7" fillId="0" borderId="6" xfId="0" applyNumberFormat="1" applyFont="1" applyFill="1" applyBorder="1"/>
    <xf numFmtId="9" fontId="8" fillId="0" borderId="6" xfId="0" applyNumberFormat="1" applyFont="1" applyFill="1" applyBorder="1"/>
    <xf numFmtId="0" fontId="0" fillId="0" borderId="5" xfId="0" applyBorder="1"/>
    <xf numFmtId="0" fontId="18" fillId="0" borderId="5" xfId="0" applyNumberFormat="1" applyFont="1" applyBorder="1"/>
    <xf numFmtId="0" fontId="0" fillId="0" borderId="7" xfId="0" applyBorder="1"/>
    <xf numFmtId="0" fontId="2" fillId="0" borderId="0" xfId="0" applyFont="1" applyFill="1" applyBorder="1" applyAlignment="1">
      <alignment horizontal="center"/>
    </xf>
    <xf numFmtId="3" fontId="17" fillId="0" borderId="0" xfId="0" applyNumberFormat="1" applyFont="1"/>
    <xf numFmtId="166" fontId="0" fillId="0" borderId="0" xfId="0" applyNumberFormat="1"/>
    <xf numFmtId="0" fontId="0" fillId="0" borderId="2" xfId="0" applyBorder="1" applyAlignment="1">
      <alignment horizontal="right"/>
    </xf>
    <xf numFmtId="166" fontId="20" fillId="0" borderId="0" xfId="0" applyNumberFormat="1" applyFont="1"/>
    <xf numFmtId="3" fontId="0" fillId="0" borderId="1" xfId="0" applyNumberFormat="1" applyBorder="1"/>
    <xf numFmtId="166" fontId="0" fillId="0" borderId="1" xfId="0" applyNumberFormat="1" applyBorder="1"/>
    <xf numFmtId="0" fontId="11" fillId="0" borderId="1" xfId="0" applyFont="1" applyFill="1" applyBorder="1"/>
    <xf numFmtId="0" fontId="0" fillId="0" borderId="0" xfId="0" applyFill="1" applyBorder="1" applyAlignment="1">
      <alignment horizontal="right"/>
    </xf>
    <xf numFmtId="0" fontId="0" fillId="2" borderId="1" xfId="0" applyFill="1" applyBorder="1"/>
    <xf numFmtId="0" fontId="0" fillId="2" borderId="2" xfId="0" applyFill="1" applyBorder="1" applyAlignment="1">
      <alignment horizontal="right"/>
    </xf>
    <xf numFmtId="0" fontId="0" fillId="2" borderId="1" xfId="0" applyFill="1" applyBorder="1" applyAlignment="1">
      <alignment horizontal="right"/>
    </xf>
    <xf numFmtId="3" fontId="0" fillId="0" borderId="0" xfId="0" applyNumberFormat="1" applyBorder="1"/>
    <xf numFmtId="0" fontId="14" fillId="0" borderId="0" xfId="1"/>
    <xf numFmtId="164" fontId="22" fillId="0" borderId="8" xfId="0" applyNumberFormat="1" applyFont="1" applyBorder="1"/>
    <xf numFmtId="0" fontId="23" fillId="0" borderId="0" xfId="0" applyFont="1"/>
    <xf numFmtId="9" fontId="7" fillId="0" borderId="1" xfId="0" applyNumberFormat="1" applyFont="1" applyBorder="1"/>
    <xf numFmtId="0" fontId="22" fillId="0" borderId="1" xfId="0" applyFont="1" applyBorder="1"/>
    <xf numFmtId="3" fontId="19" fillId="0" borderId="0" xfId="0" applyNumberFormat="1" applyFont="1"/>
    <xf numFmtId="20" fontId="19" fillId="0" borderId="0" xfId="0" applyNumberFormat="1" applyFont="1"/>
    <xf numFmtId="0" fontId="19" fillId="0" borderId="0" xfId="0" applyFont="1"/>
    <xf numFmtId="3" fontId="19" fillId="0" borderId="1" xfId="0" applyNumberFormat="1" applyFont="1" applyBorder="1"/>
    <xf numFmtId="20" fontId="19" fillId="0" borderId="1" xfId="0" applyNumberFormat="1" applyFont="1" applyBorder="1"/>
    <xf numFmtId="0" fontId="19" fillId="0" borderId="1" xfId="0" applyFont="1" applyBorder="1"/>
    <xf numFmtId="0" fontId="13" fillId="0" borderId="0" xfId="0" applyFont="1" applyBorder="1" applyAlignment="1">
      <alignment horizontal="left"/>
    </xf>
    <xf numFmtId="164" fontId="1" fillId="0" borderId="1" xfId="0" applyNumberFormat="1" applyFont="1" applyBorder="1"/>
    <xf numFmtId="9" fontId="7" fillId="0" borderId="2" xfId="0" applyNumberFormat="1" applyFont="1" applyBorder="1"/>
    <xf numFmtId="0" fontId="14" fillId="0" borderId="0" xfId="1" applyFill="1"/>
    <xf numFmtId="0" fontId="14" fillId="4" borderId="3" xfId="1" applyFill="1" applyBorder="1" applyAlignment="1">
      <alignment horizontal="right"/>
    </xf>
    <xf numFmtId="0" fontId="2" fillId="0" borderId="0" xfId="0" applyFont="1" applyFill="1"/>
    <xf numFmtId="164" fontId="0" fillId="0" borderId="0" xfId="0" applyNumberFormat="1"/>
    <xf numFmtId="0" fontId="0" fillId="3" borderId="1" xfId="0" applyFill="1" applyBorder="1"/>
    <xf numFmtId="0" fontId="2" fillId="0" borderId="10" xfId="0" applyFont="1" applyBorder="1"/>
    <xf numFmtId="0" fontId="14" fillId="0" borderId="10" xfId="1" applyBorder="1"/>
    <xf numFmtId="3" fontId="2" fillId="0" borderId="10" xfId="0" applyNumberFormat="1" applyFont="1" applyBorder="1"/>
    <xf numFmtId="9" fontId="8" fillId="0" borderId="10" xfId="0" applyNumberFormat="1" applyFont="1" applyBorder="1"/>
    <xf numFmtId="164" fontId="2" fillId="0" borderId="10" xfId="0" applyNumberFormat="1" applyFont="1" applyBorder="1"/>
    <xf numFmtId="165" fontId="2" fillId="0" borderId="10" xfId="0" applyNumberFormat="1" applyFont="1" applyBorder="1"/>
    <xf numFmtId="0" fontId="2" fillId="0" borderId="0" xfId="0" applyFont="1" applyBorder="1"/>
    <xf numFmtId="0" fontId="14" fillId="0" borderId="0" xfId="1" applyBorder="1"/>
    <xf numFmtId="3" fontId="2" fillId="0" borderId="0" xfId="0" applyNumberFormat="1" applyFont="1" applyBorder="1"/>
    <xf numFmtId="9" fontId="8" fillId="0" borderId="0" xfId="0" applyNumberFormat="1" applyFont="1" applyBorder="1"/>
    <xf numFmtId="164" fontId="2" fillId="0" borderId="0" xfId="0" applyNumberFormat="1" applyFont="1" applyBorder="1"/>
    <xf numFmtId="165" fontId="2" fillId="0" borderId="0" xfId="0" applyNumberFormat="1" applyFont="1" applyBorder="1"/>
    <xf numFmtId="0" fontId="19" fillId="0" borderId="7" xfId="0" applyFont="1" applyBorder="1"/>
    <xf numFmtId="164" fontId="22" fillId="0" borderId="9" xfId="0" applyNumberFormat="1" applyFont="1" applyBorder="1"/>
    <xf numFmtId="20" fontId="2" fillId="0" borderId="1" xfId="0" applyNumberFormat="1" applyFont="1" applyBorder="1"/>
    <xf numFmtId="0" fontId="14" fillId="0" borderId="2" xfId="1" applyBorder="1"/>
    <xf numFmtId="3" fontId="2" fillId="0" borderId="2" xfId="0" applyNumberFormat="1" applyFont="1" applyBorder="1"/>
    <xf numFmtId="164" fontId="2" fillId="0" borderId="2" xfId="0" applyNumberFormat="1" applyFont="1" applyBorder="1"/>
    <xf numFmtId="165" fontId="2" fillId="0" borderId="2" xfId="0" applyNumberFormat="1" applyFont="1" applyBorder="1"/>
    <xf numFmtId="3" fontId="19" fillId="0" borderId="2" xfId="0" applyNumberFormat="1" applyFont="1" applyBorder="1"/>
    <xf numFmtId="20" fontId="19" fillId="0" borderId="2" xfId="0" applyNumberFormat="1" applyFont="1" applyBorder="1"/>
    <xf numFmtId="164" fontId="22" fillId="0" borderId="11" xfId="0" applyNumberFormat="1" applyFont="1" applyBorder="1"/>
    <xf numFmtId="9" fontId="7" fillId="2" borderId="2" xfId="0" applyNumberFormat="1" applyFont="1" applyFill="1" applyBorder="1" applyAlignment="1">
      <alignment horizontal="right"/>
    </xf>
    <xf numFmtId="9" fontId="7" fillId="0" borderId="0" xfId="0" applyNumberFormat="1" applyFont="1" applyAlignment="1">
      <alignment horizontal="right"/>
    </xf>
    <xf numFmtId="9" fontId="8" fillId="0" borderId="10" xfId="0" applyNumberFormat="1" applyFont="1" applyBorder="1" applyAlignment="1">
      <alignment horizontal="right"/>
    </xf>
    <xf numFmtId="9" fontId="8" fillId="0" borderId="0" xfId="0" applyNumberFormat="1" applyFont="1" applyAlignment="1">
      <alignment horizontal="right"/>
    </xf>
    <xf numFmtId="9" fontId="8" fillId="2" borderId="2" xfId="0" applyNumberFormat="1" applyFont="1" applyFill="1" applyBorder="1" applyAlignment="1">
      <alignment horizontal="right"/>
    </xf>
    <xf numFmtId="9" fontId="8" fillId="0" borderId="0" xfId="0" applyNumberFormat="1" applyFont="1" applyBorder="1" applyAlignment="1">
      <alignment horizontal="right"/>
    </xf>
    <xf numFmtId="9" fontId="7" fillId="0" borderId="10" xfId="0" applyNumberFormat="1" applyFont="1" applyBorder="1"/>
    <xf numFmtId="9" fontId="7" fillId="0" borderId="10" xfId="0" applyNumberFormat="1" applyFont="1" applyBorder="1" applyAlignment="1">
      <alignment horizontal="right"/>
    </xf>
    <xf numFmtId="3" fontId="1" fillId="0" borderId="0" xfId="0" applyNumberFormat="1" applyFont="1" applyFill="1" applyBorder="1"/>
    <xf numFmtId="0" fontId="13" fillId="0" borderId="0" xfId="0" applyFont="1" applyBorder="1" applyAlignment="1">
      <alignment horizontal="right"/>
    </xf>
    <xf numFmtId="164" fontId="2" fillId="0" borderId="0" xfId="0" applyNumberFormat="1" applyFont="1" applyFill="1" applyBorder="1"/>
    <xf numFmtId="9" fontId="7" fillId="0" borderId="0" xfId="0" applyNumberFormat="1" applyFont="1" applyBorder="1" applyAlignment="1">
      <alignment horizontal="right"/>
    </xf>
    <xf numFmtId="164" fontId="22" fillId="0" borderId="0" xfId="0" applyNumberFormat="1" applyFont="1" applyBorder="1"/>
    <xf numFmtId="164" fontId="22" fillId="0" borderId="1" xfId="0" applyNumberFormat="1" applyFont="1" applyBorder="1"/>
    <xf numFmtId="164" fontId="22" fillId="0" borderId="12" xfId="0" applyNumberFormat="1" applyFont="1" applyBorder="1"/>
    <xf numFmtId="3" fontId="19" fillId="0" borderId="0" xfId="0" applyNumberFormat="1" applyFont="1" applyBorder="1"/>
    <xf numFmtId="20" fontId="19" fillId="0" borderId="0" xfId="0" applyNumberFormat="1" applyFont="1" applyBorder="1"/>
    <xf numFmtId="0" fontId="19" fillId="0" borderId="0" xfId="0" applyFont="1" applyBorder="1"/>
    <xf numFmtId="3" fontId="2" fillId="2" borderId="2" xfId="0" quotePrefix="1" applyNumberFormat="1" applyFont="1" applyFill="1" applyBorder="1" applyAlignment="1">
      <alignment horizontal="right"/>
    </xf>
    <xf numFmtId="164" fontId="2" fillId="0" borderId="1" xfId="0" applyNumberFormat="1" applyFont="1" applyFill="1" applyBorder="1"/>
    <xf numFmtId="0" fontId="3" fillId="0" borderId="0" xfId="0" applyFont="1" applyBorder="1"/>
    <xf numFmtId="20" fontId="2" fillId="0" borderId="7" xfId="0" applyNumberFormat="1" applyFont="1" applyBorder="1"/>
    <xf numFmtId="0" fontId="24" fillId="0" borderId="0" xfId="0" applyFont="1"/>
    <xf numFmtId="0" fontId="24" fillId="0" borderId="0" xfId="0" applyFont="1" applyFill="1"/>
    <xf numFmtId="9" fontId="7" fillId="0" borderId="2" xfId="0" quotePrefix="1" applyNumberFormat="1" applyFont="1" applyBorder="1" applyAlignment="1">
      <alignment horizontal="right"/>
    </xf>
    <xf numFmtId="9" fontId="19" fillId="2" borderId="2" xfId="0" quotePrefix="1" applyNumberFormat="1" applyFont="1" applyFill="1" applyBorder="1" applyAlignment="1">
      <alignment horizontal="right"/>
    </xf>
    <xf numFmtId="9" fontId="19" fillId="0" borderId="0" xfId="0" quotePrefix="1" applyNumberFormat="1" applyFont="1" applyAlignment="1">
      <alignment horizontal="right"/>
    </xf>
    <xf numFmtId="164" fontId="0" fillId="0" borderId="1" xfId="0" applyNumberFormat="1" applyBorder="1"/>
    <xf numFmtId="9" fontId="19" fillId="0" borderId="1" xfId="0" quotePrefix="1" applyNumberFormat="1" applyFont="1" applyBorder="1" applyAlignment="1">
      <alignment horizontal="right"/>
    </xf>
    <xf numFmtId="0" fontId="26" fillId="0" borderId="0" xfId="0" applyFont="1" applyAlignment="1">
      <alignment vertical="top" wrapText="1"/>
    </xf>
    <xf numFmtId="0" fontId="26" fillId="0" borderId="0" xfId="0" applyFont="1" applyAlignment="1">
      <alignment vertical="top" wrapText="1" shrinkToFit="1"/>
    </xf>
    <xf numFmtId="0" fontId="26" fillId="0" borderId="13" xfId="0" applyFont="1" applyBorder="1" applyAlignment="1">
      <alignment vertical="top" wrapText="1"/>
    </xf>
    <xf numFmtId="0" fontId="26" fillId="0" borderId="13" xfId="0" applyFont="1" applyBorder="1" applyAlignment="1" applyProtection="1">
      <alignment vertical="top" wrapText="1" shrinkToFit="1"/>
      <protection locked="0"/>
    </xf>
    <xf numFmtId="0" fontId="26" fillId="0" borderId="13" xfId="0" applyFont="1" applyBorder="1" applyAlignment="1">
      <alignment vertical="top" wrapText="1" shrinkToFit="1"/>
    </xf>
    <xf numFmtId="0" fontId="26" fillId="2" borderId="2" xfId="0" applyFont="1" applyFill="1" applyBorder="1" applyAlignment="1">
      <alignment vertical="top" wrapText="1"/>
    </xf>
    <xf numFmtId="0" fontId="26" fillId="0" borderId="0" xfId="0" applyFont="1" applyAlignment="1">
      <alignment vertical="top"/>
    </xf>
    <xf numFmtId="0" fontId="27" fillId="0" borderId="0" xfId="0" applyFont="1" applyAlignment="1">
      <alignment vertical="top" wrapText="1" shrinkToFit="1"/>
    </xf>
    <xf numFmtId="0" fontId="26" fillId="0" borderId="0" xfId="0" applyFont="1" applyAlignment="1">
      <alignment horizontal="center" vertical="top"/>
    </xf>
    <xf numFmtId="0" fontId="29" fillId="2" borderId="2" xfId="0" applyFont="1" applyFill="1" applyBorder="1" applyAlignment="1">
      <alignment horizontal="center" vertical="top"/>
    </xf>
    <xf numFmtId="0" fontId="26" fillId="0" borderId="13" xfId="0" applyFont="1" applyBorder="1" applyAlignment="1">
      <alignment horizontal="center" vertical="top"/>
    </xf>
    <xf numFmtId="0" fontId="26" fillId="0" borderId="13" xfId="0" applyFont="1" applyFill="1" applyBorder="1" applyAlignment="1">
      <alignment vertical="top"/>
    </xf>
    <xf numFmtId="0" fontId="26" fillId="0" borderId="13" xfId="0" applyFont="1" applyBorder="1" applyAlignment="1">
      <alignment vertical="top"/>
    </xf>
    <xf numFmtId="0" fontId="26" fillId="0" borderId="13" xfId="0" applyFont="1" applyFill="1" applyBorder="1" applyAlignment="1">
      <alignment vertical="top" wrapText="1"/>
    </xf>
    <xf numFmtId="0" fontId="14" fillId="0" borderId="2" xfId="1" applyBorder="1" applyAlignment="1">
      <alignment horizontal="right"/>
    </xf>
    <xf numFmtId="0" fontId="14" fillId="0" borderId="2" xfId="1" quotePrefix="1" applyBorder="1" applyAlignment="1">
      <alignment horizontal="right"/>
    </xf>
    <xf numFmtId="0" fontId="14" fillId="0" borderId="2" xfId="1" applyFill="1" applyBorder="1" applyAlignment="1">
      <alignment horizontal="right"/>
    </xf>
    <xf numFmtId="0" fontId="0" fillId="0" borderId="2" xfId="0" applyFill="1" applyBorder="1" applyAlignment="1">
      <alignment horizontal="right"/>
    </xf>
    <xf numFmtId="0" fontId="0" fillId="2" borderId="0" xfId="0" applyFill="1"/>
    <xf numFmtId="0" fontId="2" fillId="0" borderId="2" xfId="0" quotePrefix="1" applyFont="1" applyBorder="1" applyAlignment="1">
      <alignment horizontal="right" wrapText="1"/>
    </xf>
    <xf numFmtId="0" fontId="2" fillId="0" borderId="2" xfId="0" applyFont="1" applyBorder="1" applyAlignment="1">
      <alignment horizontal="right" wrapText="1"/>
    </xf>
    <xf numFmtId="0" fontId="14" fillId="0" borderId="5" xfId="1" applyBorder="1" applyAlignment="1">
      <alignment horizontal="right"/>
    </xf>
    <xf numFmtId="0" fontId="25" fillId="0" borderId="0" xfId="0" applyFont="1"/>
    <xf numFmtId="0" fontId="30" fillId="0" borderId="0" xfId="0" applyFont="1"/>
    <xf numFmtId="0" fontId="14" fillId="0" borderId="1" xfId="1" applyBorder="1" applyAlignment="1">
      <alignment horizontal="right"/>
    </xf>
    <xf numFmtId="0" fontId="14" fillId="0" borderId="7" xfId="1" applyBorder="1" applyAlignment="1">
      <alignment horizontal="right"/>
    </xf>
    <xf numFmtId="20" fontId="19" fillId="0" borderId="6" xfId="0" applyNumberFormat="1" applyFont="1" applyBorder="1"/>
    <xf numFmtId="20" fontId="19" fillId="0" borderId="7" xfId="0" applyNumberFormat="1" applyFont="1" applyBorder="1"/>
    <xf numFmtId="20" fontId="2" fillId="0" borderId="6" xfId="0" applyNumberFormat="1" applyFont="1" applyBorder="1"/>
    <xf numFmtId="20" fontId="19" fillId="0" borderId="5" xfId="0" applyNumberFormat="1" applyFont="1" applyBorder="1"/>
    <xf numFmtId="0" fontId="26" fillId="0" borderId="3" xfId="0" applyFont="1" applyBorder="1" applyAlignment="1">
      <alignment vertical="top" wrapText="1" shrinkToFit="1"/>
    </xf>
    <xf numFmtId="0" fontId="26" fillId="0" borderId="3" xfId="0" applyFont="1" applyBorder="1" applyAlignment="1">
      <alignment horizontal="center" vertical="top"/>
    </xf>
    <xf numFmtId="0" fontId="26" fillId="0" borderId="3" xfId="0" applyFont="1" applyBorder="1" applyAlignment="1">
      <alignment vertical="top"/>
    </xf>
    <xf numFmtId="0" fontId="26" fillId="2" borderId="3" xfId="0" applyFont="1" applyFill="1" applyBorder="1" applyAlignment="1">
      <alignment vertical="top" wrapText="1"/>
    </xf>
    <xf numFmtId="0" fontId="26" fillId="0" borderId="3" xfId="0" applyFont="1" applyBorder="1" applyAlignment="1">
      <alignment vertical="top" wrapText="1"/>
    </xf>
    <xf numFmtId="0" fontId="27" fillId="0" borderId="3" xfId="0" applyFont="1" applyBorder="1" applyAlignment="1">
      <alignment horizontal="center" vertical="top"/>
    </xf>
    <xf numFmtId="0" fontId="27" fillId="0" borderId="3" xfId="0" applyFont="1" applyBorder="1" applyAlignment="1">
      <alignment vertical="top"/>
    </xf>
    <xf numFmtId="0" fontId="27" fillId="2" borderId="3" xfId="0" applyFont="1" applyFill="1" applyBorder="1" applyAlignment="1">
      <alignment vertical="top" wrapText="1"/>
    </xf>
    <xf numFmtId="0" fontId="27" fillId="0" borderId="3" xfId="0" applyFont="1" applyBorder="1" applyAlignment="1">
      <alignment vertical="top" wrapText="1"/>
    </xf>
    <xf numFmtId="0" fontId="28" fillId="0" borderId="3" xfId="0" applyFont="1" applyBorder="1" applyAlignment="1">
      <alignment vertical="top" wrapText="1" shrinkToFit="1"/>
    </xf>
    <xf numFmtId="0" fontId="28" fillId="0" borderId="3" xfId="0" applyFont="1" applyBorder="1" applyAlignment="1">
      <alignment horizontal="center" vertical="top"/>
    </xf>
    <xf numFmtId="0" fontId="28" fillId="0" borderId="3" xfId="0" applyFont="1" applyBorder="1" applyAlignment="1">
      <alignment vertical="top"/>
    </xf>
    <xf numFmtId="0" fontId="28" fillId="2" borderId="3" xfId="0" applyFont="1" applyFill="1" applyBorder="1" applyAlignment="1">
      <alignment vertical="top" wrapText="1"/>
    </xf>
    <xf numFmtId="0" fontId="28" fillId="0" borderId="3" xfId="0" applyFont="1" applyBorder="1" applyAlignment="1">
      <alignment vertical="top" wrapText="1"/>
    </xf>
    <xf numFmtId="0" fontId="26" fillId="0" borderId="0" xfId="0" applyFont="1"/>
    <xf numFmtId="0" fontId="26" fillId="0" borderId="13" xfId="0" applyFont="1" applyBorder="1" applyAlignment="1">
      <alignment vertical="center" wrapText="1"/>
    </xf>
    <xf numFmtId="0" fontId="34" fillId="4" borderId="3" xfId="0" applyFont="1" applyFill="1" applyBorder="1" applyAlignment="1">
      <alignment vertical="top" wrapText="1"/>
    </xf>
    <xf numFmtId="0" fontId="26" fillId="2" borderId="3" xfId="0" applyFont="1" applyFill="1" applyBorder="1" applyAlignment="1">
      <alignment horizontal="center" vertical="top"/>
    </xf>
    <xf numFmtId="0" fontId="27" fillId="0" borderId="0" xfId="0" applyFont="1" applyAlignment="1">
      <alignment horizontal="center" vertical="top"/>
    </xf>
    <xf numFmtId="0" fontId="27" fillId="0" borderId="0" xfId="0" applyFont="1" applyAlignment="1">
      <alignment vertical="top"/>
    </xf>
    <xf numFmtId="0" fontId="27" fillId="0" borderId="0" xfId="0" applyFont="1" applyAlignment="1">
      <alignment vertical="top" wrapText="1"/>
    </xf>
    <xf numFmtId="0" fontId="33" fillId="0" borderId="0" xfId="0" applyFont="1" applyAlignment="1">
      <alignment vertical="top"/>
    </xf>
    <xf numFmtId="0" fontId="26" fillId="0" borderId="0" xfId="0" applyFont="1" applyFill="1" applyBorder="1" applyAlignment="1">
      <alignment vertical="top" wrapText="1"/>
    </xf>
    <xf numFmtId="0" fontId="29" fillId="0" borderId="0" xfId="0" applyFont="1" applyFill="1" applyBorder="1" applyAlignment="1">
      <alignment horizontal="center" vertical="top"/>
    </xf>
    <xf numFmtId="0" fontId="29" fillId="0" borderId="0" xfId="0" applyFont="1" applyFill="1" applyBorder="1" applyAlignment="1">
      <alignment vertical="top"/>
    </xf>
    <xf numFmtId="0" fontId="26" fillId="0" borderId="0" xfId="0" applyFont="1" applyFill="1" applyBorder="1" applyAlignment="1">
      <alignment vertical="top"/>
    </xf>
    <xf numFmtId="0" fontId="35" fillId="0" borderId="0" xfId="0" applyFont="1" applyAlignment="1">
      <alignment vertical="top"/>
    </xf>
    <xf numFmtId="0" fontId="27" fillId="0" borderId="0" xfId="0" applyFont="1" applyBorder="1" applyAlignment="1">
      <alignment vertical="top" wrapText="1" shrinkToFit="1"/>
    </xf>
    <xf numFmtId="0" fontId="27" fillId="0" borderId="0" xfId="0" applyFont="1" applyBorder="1" applyAlignment="1">
      <alignment horizontal="center" vertical="top"/>
    </xf>
    <xf numFmtId="0" fontId="27" fillId="0" borderId="0" xfId="0" applyFont="1" applyBorder="1" applyAlignment="1">
      <alignment vertical="top"/>
    </xf>
    <xf numFmtId="0" fontId="27" fillId="0" borderId="0" xfId="0" applyFont="1" applyBorder="1" applyAlignment="1">
      <alignment vertical="top" wrapText="1"/>
    </xf>
    <xf numFmtId="0" fontId="26" fillId="0" borderId="15" xfId="0" applyFont="1" applyBorder="1" applyAlignment="1">
      <alignment vertical="top" wrapText="1" shrinkToFit="1"/>
    </xf>
    <xf numFmtId="0" fontId="26" fillId="0" borderId="15" xfId="0" applyFont="1" applyBorder="1" applyAlignment="1">
      <alignment horizontal="center" vertical="top"/>
    </xf>
    <xf numFmtId="0" fontId="26" fillId="0" borderId="15" xfId="0" applyFont="1" applyBorder="1" applyAlignment="1">
      <alignment vertical="top"/>
    </xf>
    <xf numFmtId="0" fontId="26" fillId="0" borderId="15" xfId="0" applyFont="1" applyBorder="1" applyAlignment="1">
      <alignment vertical="top" wrapText="1"/>
    </xf>
    <xf numFmtId="0" fontId="14" fillId="0" borderId="0" xfId="1"/>
    <xf numFmtId="9" fontId="2" fillId="0" borderId="0" xfId="0" quotePrefix="1" applyNumberFormat="1" applyFont="1" applyBorder="1" applyAlignment="1">
      <alignment horizontal="right"/>
    </xf>
    <xf numFmtId="0" fontId="14" fillId="0" borderId="0" xfId="1" quotePrefix="1" applyAlignment="1">
      <alignment horizontal="right"/>
    </xf>
    <xf numFmtId="0" fontId="14" fillId="0" borderId="0" xfId="1" quotePrefix="1" applyFill="1" applyBorder="1" applyAlignment="1">
      <alignment horizontal="right"/>
    </xf>
    <xf numFmtId="3" fontId="0" fillId="0" borderId="0" xfId="0" applyNumberFormat="1" applyAlignment="1">
      <alignment horizontal="right"/>
    </xf>
    <xf numFmtId="165" fontId="0" fillId="0" borderId="0" xfId="0" applyNumberFormat="1"/>
    <xf numFmtId="9" fontId="19" fillId="0" borderId="0" xfId="0" applyNumberFormat="1" applyFont="1"/>
    <xf numFmtId="166" fontId="7" fillId="2" borderId="2" xfId="0" applyNumberFormat="1" applyFont="1" applyFill="1" applyBorder="1"/>
    <xf numFmtId="9" fontId="8" fillId="0" borderId="2" xfId="0" applyNumberFormat="1" applyFont="1" applyBorder="1" applyAlignment="1">
      <alignment horizontal="right"/>
    </xf>
    <xf numFmtId="0" fontId="14" fillId="0" borderId="1" xfId="1" quotePrefix="1" applyBorder="1" applyAlignment="1">
      <alignment horizontal="right"/>
    </xf>
    <xf numFmtId="0" fontId="14" fillId="0" borderId="10" xfId="1" quotePrefix="1" applyFill="1" applyBorder="1" applyAlignment="1">
      <alignment horizontal="right"/>
    </xf>
    <xf numFmtId="9" fontId="7" fillId="0" borderId="0" xfId="0" applyNumberFormat="1" applyFont="1" applyBorder="1"/>
    <xf numFmtId="9" fontId="36" fillId="2" borderId="2" xfId="0" applyNumberFormat="1" applyFont="1" applyFill="1" applyBorder="1"/>
    <xf numFmtId="9" fontId="37" fillId="0" borderId="0" xfId="0" applyNumberFormat="1" applyFont="1" applyAlignment="1">
      <alignment horizontal="right"/>
    </xf>
    <xf numFmtId="9" fontId="37" fillId="0" borderId="1" xfId="0" applyNumberFormat="1" applyFont="1" applyBorder="1" applyAlignment="1">
      <alignment horizontal="right"/>
    </xf>
    <xf numFmtId="9" fontId="38" fillId="0" borderId="0" xfId="0" applyNumberFormat="1" applyFont="1" applyAlignment="1">
      <alignment horizontal="right"/>
    </xf>
    <xf numFmtId="0" fontId="14" fillId="0" borderId="0" xfId="1"/>
    <xf numFmtId="0" fontId="14" fillId="2" borderId="3" xfId="1" applyFill="1" applyBorder="1" applyAlignment="1">
      <alignment horizontal="right"/>
    </xf>
    <xf numFmtId="0" fontId="14" fillId="4" borderId="3" xfId="1" applyFill="1" applyBorder="1" applyAlignment="1">
      <alignment horizontal="right"/>
    </xf>
    <xf numFmtId="9" fontId="20" fillId="0" borderId="0" xfId="0" applyNumberFormat="1" applyFont="1" applyAlignment="1">
      <alignment horizontal="right"/>
    </xf>
    <xf numFmtId="20" fontId="2" fillId="0" borderId="6" xfId="0" applyNumberFormat="1" applyFont="1" applyBorder="1" applyAlignment="1">
      <alignment horizontal="right"/>
    </xf>
    <xf numFmtId="20" fontId="2" fillId="0" borderId="0" xfId="0" applyNumberFormat="1" applyFont="1" applyBorder="1" applyAlignment="1">
      <alignment horizontal="right"/>
    </xf>
    <xf numFmtId="3" fontId="2" fillId="0" borderId="0" xfId="0" applyNumberFormat="1" applyFont="1" applyBorder="1" applyAlignment="1">
      <alignment horizontal="right"/>
    </xf>
    <xf numFmtId="9" fontId="2" fillId="0" borderId="0" xfId="0" applyNumberFormat="1" applyFont="1"/>
    <xf numFmtId="3" fontId="2" fillId="0" borderId="1" xfId="0" applyNumberFormat="1" applyFont="1" applyBorder="1" applyAlignment="1">
      <alignment horizontal="right"/>
    </xf>
    <xf numFmtId="9" fontId="2" fillId="0" borderId="0" xfId="0" applyNumberFormat="1" applyFont="1" applyAlignment="1">
      <alignment horizontal="right"/>
    </xf>
    <xf numFmtId="20" fontId="2" fillId="0" borderId="7" xfId="0" applyNumberFormat="1" applyFont="1" applyBorder="1" applyAlignment="1">
      <alignment horizontal="right"/>
    </xf>
    <xf numFmtId="20" fontId="2" fillId="0" borderId="1" xfId="0" applyNumberFormat="1" applyFont="1" applyBorder="1" applyAlignment="1">
      <alignment horizontal="right"/>
    </xf>
    <xf numFmtId="3" fontId="19" fillId="0" borderId="0" xfId="0" applyNumberFormat="1" applyFont="1" applyAlignment="1">
      <alignment horizontal="right"/>
    </xf>
    <xf numFmtId="9" fontId="19" fillId="0" borderId="0" xfId="0" applyNumberFormat="1" applyFont="1" applyAlignment="1">
      <alignment horizontal="right"/>
    </xf>
    <xf numFmtId="9" fontId="19" fillId="0" borderId="1" xfId="0" applyNumberFormat="1" applyFont="1" applyFill="1" applyBorder="1" applyAlignment="1">
      <alignment horizontal="right"/>
    </xf>
    <xf numFmtId="9" fontId="19" fillId="0" borderId="2" xfId="0" quotePrefix="1" applyNumberFormat="1" applyFont="1" applyBorder="1" applyAlignment="1">
      <alignment horizontal="right"/>
    </xf>
    <xf numFmtId="0" fontId="19" fillId="0" borderId="2" xfId="0" applyFont="1" applyBorder="1"/>
    <xf numFmtId="9" fontId="38" fillId="0" borderId="0" xfId="0" applyNumberFormat="1" applyFont="1"/>
    <xf numFmtId="165" fontId="2" fillId="2" borderId="2" xfId="0" applyNumberFormat="1" applyFont="1" applyFill="1" applyBorder="1" applyAlignment="1">
      <alignment horizontal="right"/>
    </xf>
    <xf numFmtId="165" fontId="2" fillId="0" borderId="0" xfId="0" quotePrefix="1" applyNumberFormat="1" applyFont="1" applyFill="1" applyBorder="1" applyAlignment="1">
      <alignment horizontal="right"/>
    </xf>
    <xf numFmtId="165" fontId="2" fillId="0" borderId="1" xfId="0" quotePrefix="1" applyNumberFormat="1" applyFont="1" applyFill="1" applyBorder="1" applyAlignment="1">
      <alignment horizontal="right"/>
    </xf>
    <xf numFmtId="0" fontId="18" fillId="2" borderId="2" xfId="0" applyFont="1" applyFill="1" applyBorder="1"/>
    <xf numFmtId="166" fontId="7" fillId="0" borderId="0" xfId="0" applyNumberFormat="1" applyFont="1"/>
    <xf numFmtId="166" fontId="8" fillId="0" borderId="0" xfId="0" applyNumberFormat="1" applyFont="1"/>
    <xf numFmtId="166" fontId="7" fillId="0" borderId="1" xfId="0" applyNumberFormat="1" applyFont="1" applyBorder="1" applyAlignment="1">
      <alignment horizontal="right"/>
    </xf>
    <xf numFmtId="164" fontId="19" fillId="0" borderId="1" xfId="0" quotePrefix="1" applyNumberFormat="1" applyFont="1" applyFill="1" applyBorder="1" applyAlignment="1">
      <alignment horizontal="right"/>
    </xf>
    <xf numFmtId="9" fontId="20" fillId="0" borderId="7" xfId="0" applyNumberFormat="1" applyFont="1" applyBorder="1"/>
    <xf numFmtId="3" fontId="19" fillId="0" borderId="0" xfId="0" applyNumberFormat="1" applyFont="1" applyFill="1" applyBorder="1"/>
    <xf numFmtId="0" fontId="0" fillId="0" borderId="0" xfId="0" quotePrefix="1" applyAlignment="1">
      <alignment horizontal="right"/>
    </xf>
    <xf numFmtId="0" fontId="0" fillId="0" borderId="11" xfId="0" applyBorder="1" applyAlignment="1">
      <alignment horizontal="right"/>
    </xf>
    <xf numFmtId="3" fontId="18" fillId="0" borderId="12" xfId="0" applyNumberFormat="1" applyFont="1" applyBorder="1"/>
    <xf numFmtId="3" fontId="18" fillId="0" borderId="8" xfId="0" applyNumberFormat="1" applyFont="1" applyBorder="1"/>
    <xf numFmtId="3" fontId="18" fillId="0" borderId="9" xfId="0" applyNumberFormat="1" applyFont="1" applyBorder="1"/>
    <xf numFmtId="0" fontId="18" fillId="0" borderId="9" xfId="0" applyFont="1" applyBorder="1"/>
    <xf numFmtId="166" fontId="20" fillId="0" borderId="1" xfId="0" applyNumberFormat="1" applyFont="1" applyBorder="1"/>
    <xf numFmtId="166" fontId="38" fillId="0" borderId="0" xfId="0" applyNumberFormat="1" applyFont="1"/>
    <xf numFmtId="0" fontId="38" fillId="0" borderId="1" xfId="0" applyFont="1" applyBorder="1"/>
    <xf numFmtId="0" fontId="20" fillId="0" borderId="1" xfId="0" applyFont="1" applyBorder="1"/>
    <xf numFmtId="166" fontId="2" fillId="0" borderId="0" xfId="0" applyNumberFormat="1" applyFont="1" applyFill="1" applyBorder="1"/>
    <xf numFmtId="166" fontId="2" fillId="0" borderId="0" xfId="0" quotePrefix="1" applyNumberFormat="1" applyFont="1" applyFill="1" applyBorder="1" applyAlignment="1">
      <alignment horizontal="right"/>
    </xf>
    <xf numFmtId="166" fontId="2" fillId="0" borderId="1" xfId="0" applyNumberFormat="1" applyFont="1" applyFill="1" applyBorder="1"/>
    <xf numFmtId="166" fontId="2" fillId="0" borderId="1" xfId="0" quotePrefix="1" applyNumberFormat="1" applyFont="1" applyFill="1" applyBorder="1" applyAlignment="1">
      <alignment horizontal="right"/>
    </xf>
    <xf numFmtId="166" fontId="19" fillId="0" borderId="0" xfId="0" applyNumberFormat="1" applyFont="1" applyFill="1" applyBorder="1"/>
    <xf numFmtId="166" fontId="19" fillId="0" borderId="1" xfId="0" quotePrefix="1" applyNumberFormat="1" applyFont="1" applyFill="1" applyBorder="1" applyAlignment="1">
      <alignment horizontal="right"/>
    </xf>
    <xf numFmtId="0" fontId="0" fillId="2" borderId="11" xfId="0" applyFill="1" applyBorder="1" applyAlignment="1">
      <alignment horizontal="right"/>
    </xf>
    <xf numFmtId="166" fontId="0" fillId="0" borderId="8" xfId="0" applyNumberFormat="1" applyBorder="1"/>
    <xf numFmtId="166" fontId="0" fillId="0" borderId="8" xfId="0" applyNumberFormat="1" applyFill="1" applyBorder="1"/>
    <xf numFmtId="166" fontId="0" fillId="0" borderId="9" xfId="0" applyNumberFormat="1" applyBorder="1"/>
    <xf numFmtId="166" fontId="0" fillId="0" borderId="12" xfId="0" applyNumberFormat="1" applyBorder="1"/>
    <xf numFmtId="167" fontId="1" fillId="2" borderId="2" xfId="0" applyNumberFormat="1" applyFont="1" applyFill="1" applyBorder="1"/>
    <xf numFmtId="167" fontId="2" fillId="0" borderId="0" xfId="0" applyNumberFormat="1" applyFont="1"/>
    <xf numFmtId="167" fontId="2" fillId="0" borderId="1" xfId="0" applyNumberFormat="1" applyFont="1" applyBorder="1"/>
    <xf numFmtId="167" fontId="2" fillId="0" borderId="2" xfId="0" applyNumberFormat="1" applyFont="1" applyBorder="1"/>
    <xf numFmtId="0" fontId="14" fillId="0" borderId="0" xfId="1"/>
    <xf numFmtId="167" fontId="2" fillId="0" borderId="0" xfId="0" applyNumberFormat="1" applyFont="1" applyBorder="1"/>
    <xf numFmtId="0" fontId="0" fillId="0" borderId="0" xfId="0" applyFill="1"/>
    <xf numFmtId="167" fontId="0" fillId="0" borderId="0" xfId="0" applyNumberFormat="1"/>
    <xf numFmtId="20" fontId="2" fillId="0" borderId="0" xfId="0" applyNumberFormat="1" applyFont="1" applyBorder="1"/>
    <xf numFmtId="9" fontId="2" fillId="0" borderId="0" xfId="0" quotePrefix="1" applyNumberFormat="1" applyFont="1" applyAlignment="1">
      <alignment horizontal="right"/>
    </xf>
    <xf numFmtId="9" fontId="7" fillId="0" borderId="2" xfId="0" applyNumberFormat="1" applyFont="1" applyBorder="1" applyAlignment="1">
      <alignment horizontal="right"/>
    </xf>
    <xf numFmtId="9" fontId="19" fillId="0" borderId="0" xfId="0" quotePrefix="1" applyNumberFormat="1" applyFont="1" applyFill="1" applyBorder="1" applyAlignment="1">
      <alignment horizontal="right"/>
    </xf>
    <xf numFmtId="9" fontId="19" fillId="0" borderId="0" xfId="0" quotePrefix="1" applyNumberFormat="1" applyFont="1" applyBorder="1" applyAlignment="1">
      <alignment horizontal="right"/>
    </xf>
    <xf numFmtId="9" fontId="19" fillId="0" borderId="0" xfId="0" applyNumberFormat="1" applyFont="1" applyBorder="1" applyAlignment="1">
      <alignment horizontal="right"/>
    </xf>
    <xf numFmtId="9" fontId="7" fillId="0" borderId="1" xfId="0" applyNumberFormat="1" applyFont="1" applyFill="1" applyBorder="1"/>
    <xf numFmtId="9" fontId="19" fillId="0" borderId="1" xfId="0" applyNumberFormat="1" applyFont="1" applyBorder="1" applyAlignment="1">
      <alignment horizontal="right"/>
    </xf>
    <xf numFmtId="9" fontId="39" fillId="0" borderId="1" xfId="0" applyNumberFormat="1" applyFont="1" applyBorder="1" applyAlignment="1">
      <alignment horizontal="right"/>
    </xf>
    <xf numFmtId="164" fontId="0" fillId="0" borderId="1" xfId="0" quotePrefix="1" applyNumberFormat="1" applyBorder="1" applyAlignment="1">
      <alignment horizontal="right"/>
    </xf>
    <xf numFmtId="166" fontId="7" fillId="2" borderId="2" xfId="0" applyNumberFormat="1" applyFont="1" applyFill="1" applyBorder="1" applyAlignment="1">
      <alignment horizontal="right"/>
    </xf>
    <xf numFmtId="166" fontId="7" fillId="0" borderId="0" xfId="0" applyNumberFormat="1" applyFont="1" applyAlignment="1">
      <alignment horizontal="right"/>
    </xf>
    <xf numFmtId="166" fontId="2" fillId="0" borderId="0" xfId="0" quotePrefix="1" applyNumberFormat="1" applyFont="1" applyAlignment="1">
      <alignment horizontal="right"/>
    </xf>
    <xf numFmtId="166" fontId="8" fillId="0" borderId="0" xfId="0" applyNumberFormat="1" applyFont="1" applyAlignment="1">
      <alignment horizontal="right"/>
    </xf>
    <xf numFmtId="0" fontId="4" fillId="0" borderId="0" xfId="0" applyFont="1" applyFill="1"/>
    <xf numFmtId="0" fontId="3" fillId="0" borderId="0" xfId="0" applyFont="1" applyFill="1"/>
    <xf numFmtId="0" fontId="1" fillId="0" borderId="0" xfId="0" applyFont="1" applyFill="1"/>
    <xf numFmtId="0" fontId="14" fillId="0" borderId="0" xfId="1" applyFill="1"/>
    <xf numFmtId="0" fontId="2" fillId="0" borderId="0" xfId="0" applyFont="1" applyFill="1"/>
    <xf numFmtId="0" fontId="1" fillId="0" borderId="12" xfId="0" applyFont="1" applyFill="1" applyBorder="1"/>
    <xf numFmtId="0" fontId="2" fillId="0" borderId="14" xfId="0" applyFont="1" applyFill="1" applyBorder="1"/>
    <xf numFmtId="0" fontId="2" fillId="0" borderId="16" xfId="0" applyFont="1" applyFill="1" applyBorder="1"/>
    <xf numFmtId="0" fontId="1" fillId="0" borderId="8" xfId="0" applyFont="1" applyFill="1" applyBorder="1"/>
    <xf numFmtId="0" fontId="2" fillId="0" borderId="6" xfId="0" applyFont="1" applyFill="1" applyBorder="1"/>
    <xf numFmtId="0" fontId="1" fillId="0" borderId="9" xfId="0" applyFont="1" applyFill="1" applyBorder="1"/>
    <xf numFmtId="0" fontId="2" fillId="0" borderId="7" xfId="0" applyFont="1" applyFill="1" applyBorder="1"/>
    <xf numFmtId="0" fontId="2" fillId="0" borderId="10" xfId="0" applyFont="1" applyFill="1" applyBorder="1"/>
    <xf numFmtId="9" fontId="20" fillId="0" borderId="0" xfId="0" applyNumberFormat="1" applyFont="1"/>
    <xf numFmtId="9" fontId="19" fillId="0" borderId="10" xfId="0" quotePrefix="1" applyNumberFormat="1" applyFont="1" applyBorder="1" applyAlignment="1">
      <alignment horizontal="right"/>
    </xf>
    <xf numFmtId="167" fontId="2" fillId="0" borderId="10" xfId="0" applyNumberFormat="1" applyFont="1" applyBorder="1"/>
    <xf numFmtId="9" fontId="8" fillId="2" borderId="2" xfId="0" quotePrefix="1" applyNumberFormat="1" applyFont="1" applyFill="1" applyBorder="1" applyAlignment="1">
      <alignment horizontal="right"/>
    </xf>
    <xf numFmtId="9" fontId="8" fillId="0" borderId="1" xfId="0" applyNumberFormat="1" applyFont="1" applyFill="1" applyBorder="1"/>
    <xf numFmtId="167" fontId="2" fillId="2" borderId="2" xfId="0" applyNumberFormat="1" applyFont="1" applyFill="1" applyBorder="1" applyAlignment="1">
      <alignment horizontal="right"/>
    </xf>
    <xf numFmtId="167" fontId="2" fillId="0" borderId="0" xfId="0" quotePrefix="1" applyNumberFormat="1" applyFont="1" applyFill="1" applyBorder="1" applyAlignment="1">
      <alignment horizontal="right"/>
    </xf>
    <xf numFmtId="167" fontId="2" fillId="0" borderId="1" xfId="0" quotePrefix="1" applyNumberFormat="1" applyFont="1" applyFill="1" applyBorder="1" applyAlignment="1">
      <alignment horizontal="right"/>
    </xf>
    <xf numFmtId="9" fontId="38" fillId="0" borderId="1" xfId="0" applyNumberFormat="1" applyFont="1" applyBorder="1"/>
    <xf numFmtId="165" fontId="0" fillId="0" borderId="1" xfId="0" applyNumberFormat="1" applyBorder="1"/>
    <xf numFmtId="165" fontId="2" fillId="0" borderId="2" xfId="0" applyNumberFormat="1" applyFont="1" applyFill="1" applyBorder="1"/>
    <xf numFmtId="165" fontId="2" fillId="0" borderId="14" xfId="0" applyNumberFormat="1" applyFont="1" applyFill="1" applyBorder="1"/>
    <xf numFmtId="167" fontId="2" fillId="0" borderId="0" xfId="0" applyNumberFormat="1" applyFont="1" applyFill="1" applyBorder="1"/>
    <xf numFmtId="167" fontId="2" fillId="0" borderId="1" xfId="0" applyNumberFormat="1" applyFont="1" applyFill="1" applyBorder="1"/>
    <xf numFmtId="167" fontId="0" fillId="0" borderId="1" xfId="0" applyNumberFormat="1" applyBorder="1"/>
    <xf numFmtId="9" fontId="20" fillId="0" borderId="1" xfId="0" applyNumberFormat="1" applyFont="1" applyBorder="1"/>
    <xf numFmtId="0" fontId="14" fillId="0" borderId="2" xfId="1" applyFill="1" applyBorder="1"/>
    <xf numFmtId="3" fontId="0" fillId="0" borderId="2" xfId="0" applyNumberFormat="1" applyBorder="1"/>
    <xf numFmtId="164" fontId="0" fillId="0" borderId="2" xfId="0" applyNumberFormat="1" applyBorder="1"/>
    <xf numFmtId="165" fontId="0" fillId="0" borderId="2" xfId="0" applyNumberFormat="1" applyBorder="1"/>
    <xf numFmtId="167" fontId="0" fillId="0" borderId="2" xfId="0" applyNumberFormat="1" applyBorder="1"/>
    <xf numFmtId="9" fontId="37" fillId="0" borderId="2" xfId="0" applyNumberFormat="1" applyFont="1" applyBorder="1" applyAlignment="1">
      <alignment horizontal="right"/>
    </xf>
    <xf numFmtId="3" fontId="39" fillId="0" borderId="2" xfId="0" applyNumberFormat="1" applyFont="1" applyBorder="1" applyAlignment="1">
      <alignment horizontal="right"/>
    </xf>
    <xf numFmtId="9" fontId="39" fillId="0" borderId="2" xfId="0" applyNumberFormat="1" applyFont="1" applyBorder="1" applyAlignment="1">
      <alignment horizontal="right"/>
    </xf>
    <xf numFmtId="3" fontId="1" fillId="2" borderId="2" xfId="0" quotePrefix="1" applyNumberFormat="1" applyFont="1" applyFill="1" applyBorder="1" applyAlignment="1">
      <alignment horizontal="right"/>
    </xf>
    <xf numFmtId="9" fontId="40" fillId="0" borderId="1" xfId="0" applyNumberFormat="1" applyFont="1" applyBorder="1" applyAlignment="1">
      <alignment horizontal="right"/>
    </xf>
    <xf numFmtId="9" fontId="20" fillId="0" borderId="1" xfId="0" applyNumberFormat="1" applyFont="1" applyBorder="1" applyAlignment="1">
      <alignment horizontal="right"/>
    </xf>
    <xf numFmtId="9" fontId="41" fillId="0" borderId="1" xfId="0" applyNumberFormat="1" applyFont="1" applyBorder="1" applyAlignment="1">
      <alignment horizontal="right"/>
    </xf>
    <xf numFmtId="9" fontId="42" fillId="2" borderId="2" xfId="0" quotePrefix="1" applyNumberFormat="1" applyFont="1" applyFill="1" applyBorder="1" applyAlignment="1">
      <alignment horizontal="right"/>
    </xf>
    <xf numFmtId="9" fontId="41" fillId="0" borderId="0" xfId="0" applyNumberFormat="1" applyFont="1" applyAlignment="1">
      <alignment horizontal="right"/>
    </xf>
    <xf numFmtId="9" fontId="43" fillId="2" borderId="2" xfId="0" applyNumberFormat="1" applyFont="1" applyFill="1" applyBorder="1"/>
    <xf numFmtId="9" fontId="39" fillId="0" borderId="0" xfId="0" applyNumberFormat="1" applyFont="1"/>
    <xf numFmtId="9" fontId="40" fillId="0" borderId="2" xfId="0" applyNumberFormat="1" applyFont="1" applyBorder="1" applyAlignment="1">
      <alignment horizontal="right"/>
    </xf>
    <xf numFmtId="9" fontId="38" fillId="0" borderId="2" xfId="0" applyNumberFormat="1" applyFont="1" applyBorder="1" applyAlignment="1">
      <alignment horizontal="right"/>
    </xf>
    <xf numFmtId="167" fontId="2" fillId="0" borderId="2" xfId="0" applyNumberFormat="1" applyFont="1" applyFill="1" applyBorder="1"/>
    <xf numFmtId="164" fontId="39" fillId="0" borderId="1" xfId="0" applyNumberFormat="1" applyFont="1" applyBorder="1" applyAlignment="1">
      <alignment horizontal="right"/>
    </xf>
    <xf numFmtId="49" fontId="0" fillId="0" borderId="0" xfId="0" applyNumberFormat="1"/>
    <xf numFmtId="0" fontId="0" fillId="0" borderId="0" xfId="0" quotePrefix="1"/>
    <xf numFmtId="9" fontId="0" fillId="0" borderId="0" xfId="0" applyNumberFormat="1" applyAlignment="1">
      <alignment horizontal="right"/>
    </xf>
    <xf numFmtId="3" fontId="39" fillId="0" borderId="0" xfId="0" applyNumberFormat="1" applyFont="1" applyAlignment="1">
      <alignment horizontal="right"/>
    </xf>
    <xf numFmtId="168" fontId="1" fillId="2" borderId="2" xfId="0" applyNumberFormat="1" applyFont="1" applyFill="1" applyBorder="1"/>
    <xf numFmtId="168" fontId="0" fillId="0" borderId="0" xfId="0" applyNumberFormat="1"/>
    <xf numFmtId="168" fontId="0" fillId="0" borderId="1" xfId="0" applyNumberFormat="1" applyBorder="1"/>
    <xf numFmtId="0" fontId="14" fillId="0" borderId="0" xfId="1"/>
    <xf numFmtId="0" fontId="14" fillId="2" borderId="3" xfId="1" applyFill="1" applyBorder="1" applyAlignment="1">
      <alignment horizontal="right"/>
    </xf>
    <xf numFmtId="9" fontId="7" fillId="0" borderId="6" xfId="0" quotePrefix="1" applyNumberFormat="1" applyFont="1" applyFill="1" applyBorder="1" applyAlignment="1">
      <alignment horizontal="right"/>
    </xf>
    <xf numFmtId="9" fontId="37" fillId="0" borderId="6" xfId="0" applyNumberFormat="1" applyFont="1" applyBorder="1"/>
    <xf numFmtId="0" fontId="14" fillId="0" borderId="0" xfId="1" applyFill="1" applyBorder="1" applyAlignment="1">
      <alignment horizontal="right"/>
    </xf>
    <xf numFmtId="3" fontId="2" fillId="0" borderId="0" xfId="0" applyNumberFormat="1" applyFont="1" applyFill="1" applyBorder="1" applyAlignment="1">
      <alignment horizontal="right"/>
    </xf>
    <xf numFmtId="0" fontId="0" fillId="0" borderId="1" xfId="0" applyFill="1" applyBorder="1"/>
    <xf numFmtId="0" fontId="38" fillId="0" borderId="0" xfId="0" applyFont="1" applyFill="1" applyBorder="1"/>
    <xf numFmtId="0" fontId="38" fillId="0" borderId="0" xfId="0" applyFont="1" applyBorder="1"/>
    <xf numFmtId="164" fontId="38" fillId="0" borderId="0" xfId="0" applyNumberFormat="1" applyFont="1" applyBorder="1"/>
    <xf numFmtId="166" fontId="7" fillId="0" borderId="0" xfId="0" applyNumberFormat="1" applyFont="1" applyBorder="1" applyAlignment="1">
      <alignment horizontal="right"/>
    </xf>
    <xf numFmtId="166" fontId="8" fillId="0" borderId="1" xfId="0" applyNumberFormat="1" applyFont="1" applyBorder="1"/>
    <xf numFmtId="0" fontId="44" fillId="0" borderId="0" xfId="0" applyFont="1"/>
    <xf numFmtId="0" fontId="44" fillId="0" borderId="2" xfId="0" applyFont="1" applyBorder="1"/>
    <xf numFmtId="0" fontId="14" fillId="0" borderId="0" xfId="1" applyFill="1"/>
    <xf numFmtId="0" fontId="26" fillId="2" borderId="2" xfId="0" applyFont="1" applyFill="1" applyBorder="1" applyAlignment="1">
      <alignment vertical="top"/>
    </xf>
    <xf numFmtId="0" fontId="29" fillId="2" borderId="2" xfId="0" applyFont="1" applyFill="1" applyBorder="1" applyAlignment="1">
      <alignment vertical="top"/>
    </xf>
    <xf numFmtId="0" fontId="27" fillId="0" borderId="3" xfId="0" applyFont="1" applyBorder="1" applyAlignment="1">
      <alignment vertical="top" wrapText="1" shrinkToFit="1"/>
    </xf>
    <xf numFmtId="0" fontId="31" fillId="0" borderId="0" xfId="1" applyFont="1" applyFill="1"/>
    <xf numFmtId="0" fontId="14" fillId="0" borderId="0" xfId="1" applyFill="1"/>
    <xf numFmtId="0" fontId="14" fillId="6" borderId="0" xfId="1" applyFill="1" applyBorder="1"/>
    <xf numFmtId="0" fontId="14" fillId="6" borderId="6" xfId="1" applyFill="1" applyBorder="1"/>
    <xf numFmtId="0" fontId="14" fillId="0" borderId="0" xfId="1" applyFill="1" applyAlignment="1"/>
    <xf numFmtId="0" fontId="2" fillId="0" borderId="0" xfId="0" applyFont="1" applyFill="1"/>
    <xf numFmtId="0" fontId="0" fillId="0" borderId="0" xfId="0" applyFill="1"/>
    <xf numFmtId="0" fontId="14" fillId="0" borderId="0" xfId="1" applyFill="1" applyAlignment="1">
      <alignment horizontal="left"/>
    </xf>
    <xf numFmtId="0" fontId="14" fillId="5" borderId="0" xfId="1" applyFill="1" applyBorder="1"/>
    <xf numFmtId="0" fontId="14" fillId="5" borderId="6" xfId="1" applyFill="1" applyBorder="1"/>
    <xf numFmtId="0" fontId="14" fillId="0" borderId="0" xfId="1" applyFill="1" applyBorder="1"/>
    <xf numFmtId="0" fontId="14" fillId="0" borderId="0" xfId="1"/>
    <xf numFmtId="0" fontId="21" fillId="0" borderId="1" xfId="0" applyFont="1" applyBorder="1" applyAlignment="1">
      <alignment horizontal="center"/>
    </xf>
    <xf numFmtId="0" fontId="21" fillId="0" borderId="9" xfId="0" applyFont="1" applyBorder="1" applyAlignment="1">
      <alignment horizontal="center"/>
    </xf>
    <xf numFmtId="0" fontId="14" fillId="2" borderId="3" xfId="1" applyFill="1" applyBorder="1" applyAlignment="1">
      <alignment horizontal="right"/>
    </xf>
    <xf numFmtId="0" fontId="21" fillId="0" borderId="7" xfId="0" applyFont="1" applyBorder="1" applyAlignment="1">
      <alignment horizontal="center"/>
    </xf>
    <xf numFmtId="0" fontId="14" fillId="4" borderId="3" xfId="1" applyFill="1" applyBorder="1" applyAlignment="1">
      <alignment horizontal="right"/>
    </xf>
    <xf numFmtId="0" fontId="0" fillId="0" borderId="2" xfId="0" applyBorder="1" applyAlignment="1">
      <alignment horizontal="center"/>
    </xf>
    <xf numFmtId="0" fontId="14" fillId="0" borderId="2" xfId="1" applyFill="1" applyBorder="1" applyAlignment="1">
      <alignment horizontal="center"/>
    </xf>
    <xf numFmtId="0" fontId="2" fillId="0" borderId="2" xfId="0" applyFont="1" applyFill="1" applyBorder="1" applyAlignment="1">
      <alignment horizontal="center"/>
    </xf>
    <xf numFmtId="0" fontId="2" fillId="0" borderId="1" xfId="0" applyFont="1" applyFill="1" applyBorder="1" applyAlignment="1">
      <alignment horizontal="center"/>
    </xf>
    <xf numFmtId="0" fontId="26" fillId="2" borderId="2" xfId="0" applyFont="1" applyFill="1" applyBorder="1" applyAlignment="1">
      <alignment vertical="top"/>
    </xf>
    <xf numFmtId="0" fontId="29" fillId="2" borderId="2" xfId="0" applyFont="1" applyFill="1" applyBorder="1" applyAlignment="1">
      <alignment vertical="top"/>
    </xf>
    <xf numFmtId="0" fontId="27" fillId="0" borderId="3" xfId="0" applyFont="1" applyBorder="1" applyAlignment="1">
      <alignment vertical="top" wrapText="1" shrinkToFit="1"/>
    </xf>
    <xf numFmtId="0" fontId="35" fillId="0" borderId="14" xfId="0" applyFont="1" applyBorder="1" applyAlignment="1">
      <alignment vertical="top" wrapText="1" shrinkToFit="1"/>
    </xf>
  </cellXfs>
  <cellStyles count="3">
    <cellStyle name="Besuchter Hyperlink" xfId="2" builtinId="9" customBuiltin="1"/>
    <cellStyle name="Link" xfId="1" builtinId="8" customBuiltin="1"/>
    <cellStyle name="Standard" xfId="0" builtinId="0" customBuiltin="1"/>
  </cellStyles>
  <dxfs count="0"/>
  <tableStyles count="0" defaultTableStyle="TableStyleMedium2" defaultPivotStyle="PivotStyleLight16"/>
  <colors>
    <mruColors>
      <color rgb="FF6DBEC2"/>
      <color rgb="FFEDF1F2"/>
      <color rgb="FFFF9D63"/>
      <color rgb="FFED7131"/>
      <color rgb="FF097D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Ex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Ex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Ex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Ex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Ex1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Ex1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Ex1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Ex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Ex2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Ex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Ex2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Ex25.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Ex26.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Ex2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Ex28.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Ex29.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30.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Ex31.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Ex32.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Ex33.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Ex34.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Ex35.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Ex36.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Ex37.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Ex38.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Ex39.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40.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Ex41.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Ex42.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Ex43.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cat>
            <c:strRef>
              <c:f>'CH - Übergeordnete Ressourcen'!$C$39:$C$53</c:f>
              <c:strCache>
                <c:ptCount val="15"/>
                <c:pt idx="0">
                  <c:v>6-11 Jahre</c:v>
                </c:pt>
                <c:pt idx="1">
                  <c:v>12 Jahre</c:v>
                </c:pt>
                <c:pt idx="2">
                  <c:v>13 Jahre</c:v>
                </c:pt>
                <c:pt idx="3">
                  <c:v>14 Jahre</c:v>
                </c:pt>
                <c:pt idx="4">
                  <c:v>15 Jahre</c:v>
                </c:pt>
                <c:pt idx="5">
                  <c:v>16 Jahre</c:v>
                </c:pt>
                <c:pt idx="6">
                  <c:v>17 Jahre</c:v>
                </c:pt>
                <c:pt idx="7">
                  <c:v>18 Jahre</c:v>
                </c:pt>
                <c:pt idx="8">
                  <c:v>19 Jahre</c:v>
                </c:pt>
                <c:pt idx="9">
                  <c:v>20 Jahre</c:v>
                </c:pt>
                <c:pt idx="10">
                  <c:v>21 Jahre</c:v>
                </c:pt>
                <c:pt idx="11">
                  <c:v>22 Jahre</c:v>
                </c:pt>
                <c:pt idx="12">
                  <c:v>23 Jahre</c:v>
                </c:pt>
                <c:pt idx="13">
                  <c:v>24 Jahre</c:v>
                </c:pt>
                <c:pt idx="14">
                  <c:v>25 Jahre</c:v>
                </c:pt>
              </c:strCache>
            </c:strRef>
          </c:cat>
          <c:val>
            <c:numRef>
              <c:f>'CH - Übergeordnete Ressourcen'!$E$39:$E$53</c:f>
              <c:numCache>
                <c:formatCode>0.0</c:formatCode>
                <c:ptCount val="15"/>
                <c:pt idx="0">
                  <c:v>4.1418041418041422</c:v>
                </c:pt>
                <c:pt idx="1">
                  <c:v>5.6862056862056862</c:v>
                </c:pt>
                <c:pt idx="2">
                  <c:v>10.38961038961039</c:v>
                </c:pt>
                <c:pt idx="3">
                  <c:v>11.407511407511407</c:v>
                </c:pt>
                <c:pt idx="4">
                  <c:v>18.462618462618462</c:v>
                </c:pt>
                <c:pt idx="5">
                  <c:v>18.497718497718498</c:v>
                </c:pt>
                <c:pt idx="6">
                  <c:v>10.354510354510355</c:v>
                </c:pt>
                <c:pt idx="7">
                  <c:v>5.4054054054054053</c:v>
                </c:pt>
                <c:pt idx="8">
                  <c:v>2.1762021762021764</c:v>
                </c:pt>
                <c:pt idx="9">
                  <c:v>1.4391014391014392</c:v>
                </c:pt>
                <c:pt idx="10">
                  <c:v>0.63180063180063184</c:v>
                </c:pt>
                <c:pt idx="11">
                  <c:v>0.98280098280098283</c:v>
                </c:pt>
                <c:pt idx="12">
                  <c:v>0.5616005616005616</c:v>
                </c:pt>
                <c:pt idx="13">
                  <c:v>0.31590031590031592</c:v>
                </c:pt>
                <c:pt idx="14">
                  <c:v>0.5616005616005616</c:v>
                </c:pt>
              </c:numCache>
            </c:numRef>
          </c:val>
          <c:extLst>
            <c:ext xmlns:c16="http://schemas.microsoft.com/office/drawing/2014/chart" uri="{C3380CC4-5D6E-409C-BE32-E72D297353CC}">
              <c16:uniqueId val="{00000000-0D9B-434B-B5A8-3B73348329B6}"/>
            </c:ext>
          </c:extLst>
        </c:ser>
        <c:dLbls>
          <c:showLegendKey val="0"/>
          <c:showVal val="0"/>
          <c:showCatName val="0"/>
          <c:showSerName val="0"/>
          <c:showPercent val="0"/>
          <c:showBubbleSize val="0"/>
        </c:dLbls>
        <c:gapWidth val="227"/>
        <c:overlap val="-48"/>
        <c:axId val="396520624"/>
        <c:axId val="307451320"/>
      </c:barChart>
      <c:catAx>
        <c:axId val="396520624"/>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7451320"/>
        <c:crosses val="autoZero"/>
        <c:auto val="1"/>
        <c:lblAlgn val="ctr"/>
        <c:lblOffset val="100"/>
        <c:noMultiLvlLbl val="0"/>
      </c:catAx>
      <c:valAx>
        <c:axId val="307451320"/>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6520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6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600">
                  <a:solidFill>
                    <a:schemeClr val="tx1"/>
                  </a:solidFill>
                  <a:latin typeface="Dosis" panose="02010503020202060003" pitchFamily="2" charset="0"/>
                </a:endParaRPr>
              </a:p>
            </cx:txPr>
            <cx:visibility seriesName="0" categoryName="1" value="1"/>
            <cx:separator>, </cx:separator>
          </cx:dataLabels>
          <cx:dataId val="0"/>
        </cx:series>
      </cx:plotAreaRegion>
    </cx:plotArea>
  </cx:chart>
</cx:chartSpace>
</file>

<file path=xl/charts/chartEx10.xml><?xml version="1.0" encoding="utf-8"?>
<cx:chartSpace xmlns:a="http://schemas.openxmlformats.org/drawingml/2006/main" xmlns:r="http://schemas.openxmlformats.org/officeDocument/2006/relationships" xmlns:cx="http://schemas.microsoft.com/office/drawing/2014/chartex">
  <cx:chartData>
    <cx:data id="0">
      <cx:strDim type="cat">
        <cx:f>_xlchart.v1.20</cx:f>
      </cx:strDim>
      <cx:numDim type="size">
        <cx:f>_xlchart.v1.21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Für Tempo-Leser, 37.0</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11.xml><?xml version="1.0" encoding="utf-8"?>
<cx:chartSpace xmlns:a="http://schemas.openxmlformats.org/drawingml/2006/main" xmlns:r="http://schemas.openxmlformats.org/officeDocument/2006/relationships" xmlns:cx="http://schemas.microsoft.com/office/drawing/2014/chartex">
  <cx:chartData>
    <cx:data id="0">
      <cx:strDim type="cat">
        <cx:f>_xlchart.v1.22</cx:f>
      </cx:strDim>
      <cx:numDim type="size">
        <cx:f>_xlchart.v1.23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Fragen und Antworten, 0.6</a:t>
                  </a:r>
                </a:p>
              </cx:txPr>
            </cx:dataLabel>
          </cx:dataLabels>
          <cx:dataId val="0"/>
        </cx:series>
      </cx:plotAreaRegion>
    </cx:plotArea>
  </cx:chart>
</cx:chartSpace>
</file>

<file path=xl/charts/chartEx12.xml><?xml version="1.0" encoding="utf-8"?>
<cx:chartSpace xmlns:a="http://schemas.openxmlformats.org/drawingml/2006/main" xmlns:r="http://schemas.openxmlformats.org/officeDocument/2006/relationships" xmlns:cx="http://schemas.microsoft.com/office/drawing/2014/chartex">
  <cx:chartData>
    <cx:data id="0">
      <cx:strDim type="cat">
        <cx:f>_xlchart.v1.18</cx:f>
      </cx:strDim>
      <cx:numDim type="size">
        <cx:f>_xlchart.v1.19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Tests, 14.5</a:t>
                  </a:r>
                </a:p>
              </cx:txPr>
            </cx:dataLabel>
          </cx:dataLabels>
          <cx:dataId val="0"/>
        </cx:series>
      </cx:plotAreaRegion>
    </cx:plotArea>
  </cx:chart>
</cx:chartSpace>
</file>

<file path=xl/charts/chartEx13.xml><?xml version="1.0" encoding="utf-8"?>
<cx:chartSpace xmlns:a="http://schemas.openxmlformats.org/drawingml/2006/main" xmlns:r="http://schemas.openxmlformats.org/officeDocument/2006/relationships" xmlns:cx="http://schemas.microsoft.com/office/drawing/2014/chartex">
  <cx:chartData>
    <cx:data id="0">
      <cx:strDim type="cat">
        <cx:f>_xlchart.v1.26</cx:f>
      </cx:strDim>
      <cx:numDim type="size">
        <cx:f>_xlchart.v1.27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Themenfilme, 26.9</a:t>
                  </a:r>
                </a:p>
              </cx:txPr>
            </cx:dataLabel>
          </cx:dataLabels>
          <cx:dataId val="0"/>
        </cx:series>
      </cx:plotAreaRegion>
    </cx:plotArea>
  </cx:chart>
</cx:chartSpace>
</file>

<file path=xl/charts/chartEx14.xml><?xml version="1.0" encoding="utf-8"?>
<cx:chartSpace xmlns:a="http://schemas.openxmlformats.org/drawingml/2006/main" xmlns:r="http://schemas.openxmlformats.org/officeDocument/2006/relationships" xmlns:cx="http://schemas.microsoft.com/office/drawing/2014/chartex">
  <cx:chartData>
    <cx:data id="0">
      <cx:strDim type="cat">
        <cx:f>_xlchart.v1.24</cx:f>
      </cx:strDim>
      <cx:numDim type="size">
        <cx:f>_xlchart.v1.25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Tests, 9.8</a:t>
                  </a:r>
                </a:p>
              </cx:txPr>
            </cx:dataLabel>
          </cx:dataLabels>
          <cx:dataId val="0"/>
        </cx:series>
      </cx:plotAreaRegion>
    </cx:plotArea>
  </cx:chart>
</cx:chartSpace>
</file>

<file path=xl/charts/chartEx15.xml><?xml version="1.0" encoding="utf-8"?>
<cx:chartSpace xmlns:a="http://schemas.openxmlformats.org/drawingml/2006/main" xmlns:r="http://schemas.openxmlformats.org/officeDocument/2006/relationships" xmlns:cx="http://schemas.microsoft.com/office/drawing/2014/chartex">
  <cx:chartData>
    <cx:data id="0">
      <cx:strDim type="cat">
        <cx:f>_xlchart.v1.28</cx:f>
      </cx:strDim>
      <cx:numDim type="size">
        <cx:f>_xlchart.v1.29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Frage? Antwort!, 2.8</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16.xml><?xml version="1.0" encoding="utf-8"?>
<cx:chartSpace xmlns:a="http://schemas.openxmlformats.org/drawingml/2006/main" xmlns:r="http://schemas.openxmlformats.org/officeDocument/2006/relationships" xmlns:cx="http://schemas.microsoft.com/office/drawing/2014/chartex">
  <cx:chartData>
    <cx:data id="0">
      <cx:strDim type="cat">
        <cx:f>_xlchart.v1.30</cx:f>
      </cx:strDim>
      <cx:numDim type="size">
        <cx:f>_xlchart.v1.31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6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600">
                  <a:solidFill>
                    <a:schemeClr val="tx1"/>
                  </a:solidFill>
                  <a:latin typeface="Dosis" panose="02010503020202060003" pitchFamily="2" charset="0"/>
                </a:endParaRPr>
              </a:p>
            </cx:txPr>
            <cx:visibility seriesName="0" categoryName="1" value="1"/>
            <cx:separator>, </cx:separator>
          </cx:dataLabels>
          <cx:dataId val="0"/>
        </cx:series>
      </cx:plotAreaRegion>
    </cx:plotArea>
  </cx:chart>
</cx:chartSpace>
</file>

<file path=xl/charts/chartEx17.xml><?xml version="1.0" encoding="utf-8"?>
<cx:chartSpace xmlns:a="http://schemas.openxmlformats.org/drawingml/2006/main" xmlns:r="http://schemas.openxmlformats.org/officeDocument/2006/relationships" xmlns:cx="http://schemas.microsoft.com/office/drawing/2014/chartex">
  <cx:chartData>
    <cx:data id="0">
      <cx:strDim type="cat">
        <cx:f>_xlchart.v1.32</cx:f>
      </cx:strDim>
      <cx:numDim type="size">
        <cx:f>_xlchart.v1.33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2">
              <cx:txPr>
                <a:bodyPr spcFirstLastPara="1" vertOverflow="ellipsis" wrap="square" lIns="0" tIns="0" rIns="0" bIns="0" anchor="ctr" anchorCtr="1"/>
                <a:lstStyle/>
                <a:p>
                  <a:pPr>
                    <a:defRPr/>
                  </a:pPr>
                  <a:r>
                    <a:rPr lang="de-DE">
                      <a:solidFill>
                        <a:schemeClr val="tx1"/>
                      </a:solidFill>
                      <a:latin typeface="Dosis" panose="02010503020202060003" pitchFamily="2" charset="0"/>
                    </a:rPr>
                    <a:t>Alkohol, 1'079</a:t>
                  </a:r>
                </a:p>
              </cx:txPr>
              <cx:visibility seriesName="0" categoryName="1" value="1"/>
              <cx:separator>, </cx:separato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18.xml><?xml version="1.0" encoding="utf-8"?>
<cx:chartSpace xmlns:a="http://schemas.openxmlformats.org/drawingml/2006/main" xmlns:r="http://schemas.openxmlformats.org/officeDocument/2006/relationships" xmlns:cx="http://schemas.microsoft.com/office/drawing/2014/chartex">
  <cx:chartData>
    <cx:data id="0">
      <cx:strDim type="cat">
        <cx:f>_xlchart.v1.36</cx:f>
      </cx:strDim>
      <cx:numDim type="size">
        <cx:f>_xlchart.v1.37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Erziehung und Beziehung, 10.0</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19.xml><?xml version="1.0" encoding="utf-8"?>
<cx:chartSpace xmlns:a="http://schemas.openxmlformats.org/drawingml/2006/main" xmlns:r="http://schemas.openxmlformats.org/officeDocument/2006/relationships" xmlns:cx="http://schemas.microsoft.com/office/drawing/2014/chartex">
  <cx:chartData>
    <cx:data id="0">
      <cx:strDim type="cat">
        <cx:f>_xlchart.v1.34</cx:f>
      </cx:strDim>
      <cx:numDim type="size">
        <cx:f>_xlchart.v1.35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Ist mein Kind psychisch belastet?, 0.9</a:t>
                  </a:r>
                </a:p>
              </cx:txPr>
            </cx:dataLabel>
          </cx:dataLabels>
          <cx:dataId val="0"/>
        </cx:series>
      </cx:plotAreaRegion>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size">
        <cx:f>_xlchart.v1.5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Den richtigen Beruf finden, 94.1</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20.xml><?xml version="1.0" encoding="utf-8"?>
<cx:chartSpace xmlns:a="http://schemas.openxmlformats.org/drawingml/2006/main" xmlns:r="http://schemas.openxmlformats.org/officeDocument/2006/relationships" xmlns:cx="http://schemas.microsoft.com/office/drawing/2014/chartex">
  <cx:chartData>
    <cx:data id="0">
      <cx:strDim type="cat">
        <cx:f>_xlchart.v1.38</cx:f>
      </cx:strDim>
      <cx:numDim type="size">
        <cx:f>_xlchart.v1.39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8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800">
                  <a:solidFill>
                    <a:schemeClr val="tx1"/>
                  </a:solidFill>
                  <a:latin typeface="Dosis" panose="02010503020202060003" pitchFamily="2" charset="0"/>
                </a:endParaRPr>
              </a:p>
            </cx:txPr>
            <cx:visibility seriesName="0" categoryName="1" value="1"/>
            <cx:separator>, </cx:separator>
          </cx:dataLabels>
          <cx:dataId val="0"/>
        </cx:series>
      </cx:plotAreaRegion>
    </cx:plotArea>
  </cx:chart>
</cx:chartSpace>
</file>

<file path=xl/charts/chartEx21.xml><?xml version="1.0" encoding="utf-8"?>
<cx:chartSpace xmlns:a="http://schemas.openxmlformats.org/drawingml/2006/main" xmlns:r="http://schemas.openxmlformats.org/officeDocument/2006/relationships" xmlns:cx="http://schemas.microsoft.com/office/drawing/2014/chartex">
  <cx:chartData>
    <cx:data id="0">
      <cx:strDim type="cat">
        <cx:f>_xlchart.v1.44</cx:f>
      </cx:strDim>
      <cx:numDim type="size">
        <cx:f>_xlchart.v1.45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Den richtigen Beruf finden, 5.0</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22.xml><?xml version="1.0" encoding="utf-8"?>
<cx:chartSpace xmlns:a="http://schemas.openxmlformats.org/drawingml/2006/main" xmlns:r="http://schemas.openxmlformats.org/officeDocument/2006/relationships" xmlns:cx="http://schemas.microsoft.com/office/drawing/2014/chartex">
  <cx:chartData>
    <cx:data id="0">
      <cx:strDim type="cat">
        <cx:f>_xlchart.v1.40</cx:f>
      </cx:strDim>
      <cx:numDim type="size">
        <cx:f>_xlchart.v1.41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Welche Sportart passt zu dir?, 1.8</a:t>
                  </a:r>
                </a:p>
              </cx:txPr>
            </cx:dataLabel>
          </cx:dataLabels>
          <cx:dataId val="0"/>
        </cx:series>
      </cx:plotAreaRegion>
    </cx:plotArea>
  </cx:chart>
</cx:chartSpace>
</file>

<file path=xl/charts/chartEx23.xml><?xml version="1.0" encoding="utf-8"?>
<cx:chartSpace xmlns:a="http://schemas.openxmlformats.org/drawingml/2006/main" xmlns:r="http://schemas.openxmlformats.org/officeDocument/2006/relationships" xmlns:cx="http://schemas.microsoft.com/office/drawing/2014/chartex">
  <cx:chartData>
    <cx:data id="0">
      <cx:strDim type="cat">
        <cx:f>_xlchart.v1.42</cx:f>
      </cx:strDim>
      <cx:numDim type="size">
        <cx:f>_xlchart.v1.43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Internet in Kürze, 0.1</a:t>
                  </a:r>
                </a:p>
              </cx:txPr>
            </cx:dataLabel>
          </cx:dataLabels>
          <cx:dataId val="0"/>
        </cx:series>
      </cx:plotAreaRegion>
    </cx:plotArea>
  </cx:chart>
</cx:chartSpace>
</file>

<file path=xl/charts/chartEx24.xml><?xml version="1.0" encoding="utf-8"?>
<cx:chartSpace xmlns:a="http://schemas.openxmlformats.org/drawingml/2006/main" xmlns:r="http://schemas.openxmlformats.org/officeDocument/2006/relationships" xmlns:cx="http://schemas.microsoft.com/office/drawing/2014/chartex">
  <cx:chartData>
    <cx:data id="0">
      <cx:strDim type="cat">
        <cx:f>_xlchart.v1.50</cx:f>
      </cx:strDim>
      <cx:numDim type="size">
        <cx:f>_xlchart.v1.51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Für Tempo-Leser, 19.0</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25.xml><?xml version="1.0" encoding="utf-8"?>
<cx:chartSpace xmlns:a="http://schemas.openxmlformats.org/drawingml/2006/main" xmlns:r="http://schemas.openxmlformats.org/officeDocument/2006/relationships" xmlns:cx="http://schemas.microsoft.com/office/drawing/2014/chartex">
  <cx:chartData>
    <cx:data id="0">
      <cx:strDim type="cat">
        <cx:f>_xlchart.v1.46</cx:f>
      </cx:strDim>
      <cx:numDim type="size">
        <cx:f>_xlchart.v1.47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Cannabis-Check, 3.3</a:t>
                  </a:r>
                </a:p>
              </cx:txPr>
            </cx:dataLabel>
          </cx:dataLabels>
          <cx:dataId val="0"/>
        </cx:series>
      </cx:plotAreaRegion>
    </cx:plotArea>
  </cx:chart>
</cx:chartSpace>
</file>

<file path=xl/charts/chartEx26.xml><?xml version="1.0" encoding="utf-8"?>
<cx:chartSpace xmlns:a="http://schemas.openxmlformats.org/drawingml/2006/main" xmlns:r="http://schemas.openxmlformats.org/officeDocument/2006/relationships" xmlns:cx="http://schemas.microsoft.com/office/drawing/2014/chartex">
  <cx:chartData>
    <cx:data id="0">
      <cx:strDim type="cat">
        <cx:f>_xlchart.v1.48</cx:f>
      </cx:strDim>
      <cx:numDim type="size">
        <cx:f>_xlchart.v1.49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Rauchstopp-Programm, 3.6</a:t>
                  </a:r>
                </a:p>
              </cx:txPr>
            </cx:dataLabel>
          </cx:dataLabels>
          <cx:dataId val="0"/>
        </cx:series>
      </cx:plotAreaRegion>
    </cx:plotArea>
  </cx:chart>
</cx:chartSpace>
</file>

<file path=xl/charts/chartEx27.xml><?xml version="1.0" encoding="utf-8"?>
<cx:chartSpace xmlns:a="http://schemas.openxmlformats.org/drawingml/2006/main" xmlns:r="http://schemas.openxmlformats.org/officeDocument/2006/relationships" xmlns:cx="http://schemas.microsoft.com/office/drawing/2014/chartex">
  <cx:chartData>
    <cx:data id="0">
      <cx:strDim type="cat">
        <cx:f>_xlchart.v1.52</cx:f>
      </cx:strDim>
      <cx:numDim type="size">
        <cx:f>_xlchart.v1.53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Fragen und Antworten, 0.2</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28.xml><?xml version="1.0" encoding="utf-8"?>
<cx:chartSpace xmlns:a="http://schemas.openxmlformats.org/drawingml/2006/main" xmlns:r="http://schemas.openxmlformats.org/officeDocument/2006/relationships" xmlns:cx="http://schemas.microsoft.com/office/drawing/2014/chartex">
  <cx:chartData>
    <cx:data id="0">
      <cx:strDim type="cat">
        <cx:f>_xlchart.v1.54</cx:f>
      </cx:strDim>
      <cx:numDim type="size">
        <cx:f>_xlchart.v1.55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s>
          <cx:dataId val="0"/>
        </cx:series>
      </cx:plotAreaRegion>
    </cx:plotArea>
  </cx:chart>
</cx:chartSpace>
</file>

<file path=xl/charts/chartEx29.xml><?xml version="1.0" encoding="utf-8"?>
<cx:chartSpace xmlns:a="http://schemas.openxmlformats.org/drawingml/2006/main" xmlns:r="http://schemas.openxmlformats.org/officeDocument/2006/relationships" xmlns:cx="http://schemas.microsoft.com/office/drawing/2014/chartex">
  <cx:chartData>
    <cx:data id="0">
      <cx:strDim type="cat">
        <cx:f>_xlchart.v1.60</cx:f>
      </cx:strDim>
      <cx:numDim type="size">
        <cx:f>_xlchart.v1.61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Für Tempo-Leser, 10.1</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Welche Sportart passt zu dir?, 16.3</a:t>
                  </a:r>
                </a:p>
              </cx:txPr>
            </cx:dataLabel>
          </cx:dataLabels>
          <cx:dataId val="0"/>
        </cx:series>
      </cx:plotAreaRegion>
    </cx:plotArea>
  </cx:chart>
</cx:chartSpace>
</file>

<file path=xl/charts/chartEx30.xml><?xml version="1.0" encoding="utf-8"?>
<cx:chartSpace xmlns:a="http://schemas.openxmlformats.org/drawingml/2006/main" xmlns:r="http://schemas.openxmlformats.org/officeDocument/2006/relationships" xmlns:cx="http://schemas.microsoft.com/office/drawing/2014/chartex">
  <cx:chartData>
    <cx:data id="0">
      <cx:strDim type="cat">
        <cx:f>_xlchart.v1.56</cx:f>
      </cx:strDim>
      <cx:numDim type="size">
        <cx:f>_xlchart.v1.57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Fragen und Antworten, 0.2</a:t>
                  </a:r>
                </a:p>
              </cx:txPr>
            </cx:dataLabel>
          </cx:dataLabels>
          <cx:dataId val="0"/>
        </cx:series>
      </cx:plotAreaRegion>
    </cx:plotArea>
  </cx:chart>
</cx:chartSpace>
</file>

<file path=xl/charts/chartEx31.xml><?xml version="1.0" encoding="utf-8"?>
<cx:chartSpace xmlns:a="http://schemas.openxmlformats.org/drawingml/2006/main" xmlns:r="http://schemas.openxmlformats.org/officeDocument/2006/relationships" xmlns:cx="http://schemas.microsoft.com/office/drawing/2014/chartex">
  <cx:chartData>
    <cx:data id="0">
      <cx:strDim type="cat">
        <cx:f>_xlchart.v1.58</cx:f>
      </cx:strDim>
      <cx:numDim type="size">
        <cx:f>_xlchart.v1.59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Tests, 2.7</a:t>
                  </a:r>
                </a:p>
              </cx:txPr>
            </cx:dataLabel>
          </cx:dataLabels>
          <cx:dataId val="0"/>
        </cx:series>
      </cx:plotAreaRegion>
    </cx:plotArea>
  </cx:chart>
</cx:chartSpace>
</file>

<file path=xl/charts/chartEx32.xml><?xml version="1.0" encoding="utf-8"?>
<cx:chartSpace xmlns:a="http://schemas.openxmlformats.org/drawingml/2006/main" xmlns:r="http://schemas.openxmlformats.org/officeDocument/2006/relationships" xmlns:cx="http://schemas.microsoft.com/office/drawing/2014/chartex">
  <cx:chartData>
    <cx:data id="0">
      <cx:strDim type="cat">
        <cx:f>_xlchart.v1.66</cx:f>
      </cx:strDim>
      <cx:numDim type="size">
        <cx:f>_xlchart.v1.67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Sex: We can?! - Der Film, 17.2</a:t>
                  </a:r>
                </a:p>
              </cx:txPr>
            </cx:dataLabel>
          </cx:dataLabels>
          <cx:dataId val="0"/>
        </cx:series>
      </cx:plotAreaRegion>
    </cx:plotArea>
  </cx:chart>
</cx:chartSpace>
</file>

<file path=xl/charts/chartEx33.xml><?xml version="1.0" encoding="utf-8"?>
<cx:chartSpace xmlns:a="http://schemas.openxmlformats.org/drawingml/2006/main" xmlns:r="http://schemas.openxmlformats.org/officeDocument/2006/relationships" xmlns:cx="http://schemas.microsoft.com/office/drawing/2014/chartex">
  <cx:chartData>
    <cx:data id="0">
      <cx:strDim type="cat">
        <cx:f>_xlchart.v1.64</cx:f>
      </cx:strDim>
      <cx:numDim type="size">
        <cx:f>_xlchart.v1.65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Tests, 2.6</a:t>
                  </a:r>
                </a:p>
              </cx:txPr>
            </cx:dataLabel>
          </cx:dataLabels>
          <cx:dataId val="0"/>
        </cx:series>
      </cx:plotAreaRegion>
    </cx:plotArea>
  </cx:chart>
</cx:chartSpace>
</file>

<file path=xl/charts/chartEx34.xml><?xml version="1.0" encoding="utf-8"?>
<cx:chartSpace xmlns:a="http://schemas.openxmlformats.org/drawingml/2006/main" xmlns:r="http://schemas.openxmlformats.org/officeDocument/2006/relationships" xmlns:cx="http://schemas.microsoft.com/office/drawing/2014/chartex">
  <cx:chartData>
    <cx:data id="0">
      <cx:strDim type="cat">
        <cx:f>_xlchart.v1.62</cx:f>
      </cx:strDim>
      <cx:numDim type="size">
        <cx:f>_xlchart.v1.63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Was ist Lärm?, 0.6</a:t>
                  </a:r>
                </a:p>
              </cx:txPr>
              <cx:visibility seriesName="0" categoryName="1" value="1"/>
              <cx:separator>, </cx:separator>
            </cx:dataLabel>
          </cx:dataLabels>
          <cx:dataId val="0"/>
        </cx:series>
      </cx:plotAreaRegion>
    </cx:plotArea>
  </cx:chart>
</cx:chartSpace>
</file>

<file path=xl/charts/chartEx35.xml><?xml version="1.0" encoding="utf-8"?>
<cx:chartSpace xmlns:a="http://schemas.openxmlformats.org/drawingml/2006/main" xmlns:r="http://schemas.openxmlformats.org/officeDocument/2006/relationships" xmlns:cx="http://schemas.microsoft.com/office/drawing/2014/chartex">
  <cx:chartData>
    <cx:data id="0">
      <cx:strDim type="cat">
        <cx:f>_xlchart.v1.68</cx:f>
      </cx:strDim>
      <cx:numDim type="size">
        <cx:f>_xlchart.v1.69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Alkohol, 231</a:t>
                  </a:r>
                </a:p>
              </cx:txPr>
              <cx:visibility seriesName="0" categoryName="1" value="1"/>
              <cx:separator>, </cx:separato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36.xml><?xml version="1.0" encoding="utf-8"?>
<cx:chartSpace xmlns:a="http://schemas.openxmlformats.org/drawingml/2006/main" xmlns:r="http://schemas.openxmlformats.org/officeDocument/2006/relationships" xmlns:cx="http://schemas.microsoft.com/office/drawing/2014/chartex">
  <cx:chartData>
    <cx:data id="0">
      <cx:strDim type="cat">
        <cx:f>_xlchart.v1.70</cx:f>
      </cx:strDim>
      <cx:numDim type="size">
        <cx:f>_xlchart.v1.71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s>
          <cx:dataId val="0"/>
        </cx:series>
      </cx:plotAreaRegion>
    </cx:plotArea>
  </cx:chart>
</cx:chartSpace>
</file>

<file path=xl/charts/chartEx37.xml><?xml version="1.0" encoding="utf-8"?>
<cx:chartSpace xmlns:a="http://schemas.openxmlformats.org/drawingml/2006/main" xmlns:r="http://schemas.openxmlformats.org/officeDocument/2006/relationships" xmlns:cx="http://schemas.microsoft.com/office/drawing/2014/chartex">
  <cx:chartData>
    <cx:data id="0">
      <cx:strDim type="cat">
        <cx:f>_xlchart.v1.72</cx:f>
      </cx:strDim>
      <cx:numDim type="size">
        <cx:f>_xlchart.v1.73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Für Tempo-Leser, 6.3</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38.xml><?xml version="1.0" encoding="utf-8"?>
<cx:chartSpace xmlns:a="http://schemas.openxmlformats.org/drawingml/2006/main" xmlns:r="http://schemas.openxmlformats.org/officeDocument/2006/relationships" xmlns:cx="http://schemas.microsoft.com/office/drawing/2014/chartex">
  <cx:chartData>
    <cx:data id="0">
      <cx:strDim type="cat">
        <cx:f>_xlchart.v1.74</cx:f>
      </cx:strDim>
      <cx:numDim type="size">
        <cx:f>_xlchart.v1.75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Cannabis-Check, 0.8</a:t>
                  </a:r>
                </a:p>
              </cx:txPr>
            </cx:dataLabel>
          </cx:dataLabels>
          <cx:dataId val="0"/>
        </cx:series>
      </cx:plotAreaRegion>
    </cx:plotArea>
  </cx:chart>
</cx:chartSpace>
</file>

<file path=xl/charts/chartEx39.xml><?xml version="1.0" encoding="utf-8"?>
<cx:chartSpace xmlns:a="http://schemas.openxmlformats.org/drawingml/2006/main" xmlns:r="http://schemas.openxmlformats.org/officeDocument/2006/relationships" xmlns:cx="http://schemas.microsoft.com/office/drawing/2014/chartex">
  <cx:chartData>
    <cx:data id="0">
      <cx:strDim type="cat">
        <cx:f>_xlchart.v1.80</cx:f>
      </cx:strDim>
      <cx:numDim type="size">
        <cx:f>_xlchart.v1.81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Rauchstopp-Programm, 3.2</a:t>
                  </a:r>
                </a:p>
              </cx:txPr>
            </cx:dataLabel>
          </cx:dataLabels>
          <cx:dataId val="0"/>
        </cx:series>
      </cx:plotAreaRegion>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size">
        <cx:f>_xlchart.v1.7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Internet in Kürze, 2.8</a:t>
                  </a:r>
                </a:p>
              </cx:txPr>
            </cx:dataLabel>
          </cx:dataLabels>
          <cx:dataId val="0"/>
        </cx:series>
      </cx:plotAreaRegion>
    </cx:plotArea>
  </cx:chart>
</cx:chartSpace>
</file>

<file path=xl/charts/chartEx40.xml><?xml version="1.0" encoding="utf-8"?>
<cx:chartSpace xmlns:a="http://schemas.openxmlformats.org/drawingml/2006/main" xmlns:r="http://schemas.openxmlformats.org/officeDocument/2006/relationships" xmlns:cx="http://schemas.microsoft.com/office/drawing/2014/chartex">
  <cx:chartData>
    <cx:data id="0">
      <cx:strDim type="cat">
        <cx:f>_xlchart.v1.76</cx:f>
      </cx:strDim>
      <cx:numDim type="size">
        <cx:f>_xlchart.v1.77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Tests, 3.7</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41.xml><?xml version="1.0" encoding="utf-8"?>
<cx:chartSpace xmlns:a="http://schemas.openxmlformats.org/drawingml/2006/main" xmlns:r="http://schemas.openxmlformats.org/officeDocument/2006/relationships" xmlns:cx="http://schemas.microsoft.com/office/drawing/2014/chartex">
  <cx:chartData>
    <cx:data id="0">
      <cx:strDim type="cat">
        <cx:f>_xlchart.v1.78</cx:f>
      </cx:strDim>
      <cx:numDim type="size">
        <cx:f>_xlchart.v1.79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Tests, 0.0</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42.xml><?xml version="1.0" encoding="utf-8"?>
<cx:chartSpace xmlns:a="http://schemas.openxmlformats.org/drawingml/2006/main" xmlns:r="http://schemas.openxmlformats.org/officeDocument/2006/relationships" xmlns:cx="http://schemas.microsoft.com/office/drawing/2014/chartex">
  <cx:chartData>
    <cx:data id="0">
      <cx:strDim type="cat">
        <cx:f>_xlchart.v1.82</cx:f>
      </cx:strDim>
      <cx:numDim type="size">
        <cx:f>_xlchart.v1.83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Alkohol, 177</a:t>
                  </a:r>
                </a:p>
              </cx:txPr>
              <cx:visibility seriesName="0" categoryName="1" value="1"/>
              <cx:separator>, </cx:separato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43.xml><?xml version="1.0" encoding="utf-8"?>
<cx:chartSpace xmlns:a="http://schemas.openxmlformats.org/drawingml/2006/main" xmlns:r="http://schemas.openxmlformats.org/officeDocument/2006/relationships" xmlns:cx="http://schemas.microsoft.com/office/drawing/2014/chartex">
  <cx:chartData>
    <cx:data id="0">
      <cx:strDim type="cat">
        <cx:f>_xlchart.v1.84</cx:f>
      </cx:strDim>
      <cx:numDim type="size">
        <cx:f>_xlchart.v1.85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s>
          <cx:dataId val="0"/>
        </cx:series>
      </cx:plotAreaRegion>
    </cx:plotArea>
  </cx:chart>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_xlchart.v1.10</cx:f>
      </cx:strDim>
      <cx:numDim type="size">
        <cx:f>_xlchart.v1.11</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Für Tempo-Leser, 37.9</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_xlchart.v1.8</cx:f>
      </cx:strDim>
      <cx:numDim type="size">
        <cx:f>_xlchart.v1.9</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Cannabis-Check, 8.4</a:t>
                  </a:r>
                </a:p>
              </cx:txPr>
            </cx:dataLabel>
          </cx:dataLabels>
          <cx:dataId val="0"/>
        </cx:series>
      </cx:plotAreaRegion>
    </cx:plotArea>
  </cx:chart>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strDim type="cat">
        <cx:f>_xlchart.v1.12</cx:f>
      </cx:strDim>
      <cx:numDim type="size">
        <cx:f>_xlchart.v1.13</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Rauchstopp-Programm, 10.8</a:t>
                  </a:r>
                </a:p>
              </cx:txPr>
            </cx:dataLabel>
          </cx:dataLabels>
          <cx:dataId val="0"/>
        </cx:series>
      </cx:plotAreaRegion>
    </cx:plotArea>
  </cx:chart>
</cx:chartSpace>
</file>

<file path=xl/charts/chartEx8.xml><?xml version="1.0" encoding="utf-8"?>
<cx:chartSpace xmlns:a="http://schemas.openxmlformats.org/drawingml/2006/main" xmlns:r="http://schemas.openxmlformats.org/officeDocument/2006/relationships" xmlns:cx="http://schemas.microsoft.com/office/drawing/2014/chartex">
  <cx:chartData>
    <cx:data id="0">
      <cx:strDim type="cat">
        <cx:f>_xlchart.v1.14</cx:f>
      </cx:strDim>
      <cx:numDim type="size">
        <cx:f>_xlchart.v1.15</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Fragen und Antworten, 7.9</a:t>
                  </a:r>
                </a:p>
              </cx:txPr>
            </cx:dataLabel>
          </cx:dataLabels>
          <cx:dataId val="0"/>
        </cx:series>
      </cx:plotAreaRegion>
    </cx:plotArea>
  </cx:chart>
  <cx:printSettings>
    <cx:headerFooter alignWithMargins="1" differentOddEven="0" differentFirst="0"/>
    <cx:pageMargins l="0.69999999999999996" r="0.69999999999999996" t="0.78740157499999996" b="0.78740157499999996" header="0.29999999999999999" footer="0.29999999999999999"/>
    <cx:pageSetup paperSize="1" firstPageNumber="1" orientation="default" blackAndWhite="0" draft="0" useFirstPageNumber="0" horizontalDpi="600" verticalDpi="600" copies="1"/>
  </cx:printSettings>
</cx:chartSpace>
</file>

<file path=xl/charts/chartEx9.xml><?xml version="1.0" encoding="utf-8"?>
<cx:chartSpace xmlns:a="http://schemas.openxmlformats.org/drawingml/2006/main" xmlns:r="http://schemas.openxmlformats.org/officeDocument/2006/relationships" xmlns:cx="http://schemas.microsoft.com/office/drawing/2014/chartex">
  <cx:chartData>
    <cx:data id="0">
      <cx:strDim type="cat">
        <cx:f>_xlchart.v1.16</cx:f>
      </cx:strDim>
      <cx:numDim type="size">
        <cx:f>_xlchart.v1.17</cx:f>
      </cx:numDim>
    </cx:data>
  </cx:chartData>
  <cx:chart>
    <cx:plotArea>
      <cx:plotAreaRegion>
        <cx:series layoutId="sunburst" uniqueId="{FFBBCA81-1170-4D16-BF39-36789753FC95}">
          <cx:dataLabels pos="ctr">
            <cx:txPr>
              <a:bodyPr spcFirstLastPara="1" vertOverflow="ellipsis" wrap="square" lIns="0" tIns="0" rIns="0" bIns="0" anchor="ctr" anchorCtr="1"/>
              <a:lstStyle/>
              <a:p>
                <a:pPr>
                  <a:defRPr lang="de-DE" sz="1200" b="0" i="0" u="none" strike="noStrike" baseline="0">
                    <a:solidFill>
                      <a:schemeClr val="tx1"/>
                    </a:solidFill>
                    <a:latin typeface="Dosis" panose="02010503020202060003" pitchFamily="2" charset="0"/>
                    <a:ea typeface="Dosis" panose="02010503020202060003" pitchFamily="2" charset="0"/>
                    <a:cs typeface="Dosis" panose="02010503020202060003" pitchFamily="2" charset="0"/>
                  </a:defRPr>
                </a:pPr>
                <a:endParaRPr lang="de-DE" sz="1200">
                  <a:solidFill>
                    <a:schemeClr val="tx1"/>
                  </a:solidFill>
                  <a:latin typeface="Dosis" panose="02010503020202060003" pitchFamily="2" charset="0"/>
                </a:endParaRPr>
              </a:p>
            </cx:txPr>
            <cx:visibility seriesName="0" categoryName="1" value="1"/>
            <cx:separator>, </cx:separator>
            <cx:dataLabel idx="0">
              <cx:txPr>
                <a:bodyPr spcFirstLastPara="1" vertOverflow="ellipsis" wrap="square" lIns="0" tIns="0" rIns="0" bIns="0" anchor="ctr" anchorCtr="1"/>
                <a:lstStyle/>
                <a:p>
                  <a:pPr>
                    <a:defRPr/>
                  </a:pPr>
                  <a:r>
                    <a:rPr lang="de-DE">
                      <a:solidFill>
                        <a:schemeClr val="tx1"/>
                      </a:solidFill>
                      <a:latin typeface="Dosis" panose="02010503020202060003" pitchFamily="2" charset="0"/>
                    </a:rPr>
                    <a:t>Adressen, 7.5</a:t>
                  </a:r>
                </a:p>
              </cx:txPr>
            </cx:dataLabel>
          </cx:dataLabels>
          <cx:dataId val="0"/>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5">
  <a:schemeClr val="accent2"/>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9.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0.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10.xml.rels><?xml version="1.0" encoding="UTF-8" standalone="yes"?>
<Relationships xmlns="http://schemas.openxmlformats.org/package/2006/relationships"><Relationship Id="rId1" Type="http://schemas.microsoft.com/office/2014/relationships/chartEx" Target="../charts/chartEx20.xml"/></Relationships>
</file>

<file path=xl/drawings/_rels/drawing11.xml.rels><?xml version="1.0" encoding="UTF-8" standalone="yes"?>
<Relationships xmlns="http://schemas.openxmlformats.org/package/2006/relationships"><Relationship Id="rId3" Type="http://schemas.microsoft.com/office/2014/relationships/chartEx" Target="../charts/chartEx23.xml"/><Relationship Id="rId2" Type="http://schemas.microsoft.com/office/2014/relationships/chartEx" Target="../charts/chartEx22.xml"/><Relationship Id="rId1" Type="http://schemas.microsoft.com/office/2014/relationships/chartEx" Target="../charts/chartEx21.xml"/></Relationships>
</file>

<file path=xl/drawings/_rels/drawing12.xml.rels><?xml version="1.0" encoding="UTF-8" standalone="yes"?>
<Relationships xmlns="http://schemas.openxmlformats.org/package/2006/relationships"><Relationship Id="rId3" Type="http://schemas.microsoft.com/office/2014/relationships/chartEx" Target="../charts/chartEx26.xml"/><Relationship Id="rId2" Type="http://schemas.microsoft.com/office/2014/relationships/chartEx" Target="../charts/chartEx25.xml"/><Relationship Id="rId1" Type="http://schemas.microsoft.com/office/2014/relationships/chartEx" Target="../charts/chartEx24.xml"/></Relationships>
</file>

<file path=xl/drawings/_rels/drawing13.xml.rels><?xml version="1.0" encoding="UTF-8" standalone="yes"?>
<Relationships xmlns="http://schemas.openxmlformats.org/package/2006/relationships"><Relationship Id="rId2" Type="http://schemas.microsoft.com/office/2014/relationships/chartEx" Target="../charts/chartEx28.xml"/><Relationship Id="rId1" Type="http://schemas.microsoft.com/office/2014/relationships/chartEx" Target="../charts/chartEx27.xml"/></Relationships>
</file>

<file path=xl/drawings/_rels/drawing14.xml.rels><?xml version="1.0" encoding="UTF-8" standalone="yes"?>
<Relationships xmlns="http://schemas.openxmlformats.org/package/2006/relationships"><Relationship Id="rId3" Type="http://schemas.microsoft.com/office/2014/relationships/chartEx" Target="../charts/chartEx31.xml"/><Relationship Id="rId2" Type="http://schemas.microsoft.com/office/2014/relationships/chartEx" Target="../charts/chartEx30.xml"/><Relationship Id="rId1" Type="http://schemas.microsoft.com/office/2014/relationships/chartEx" Target="../charts/chartEx29.xml"/><Relationship Id="rId6" Type="http://schemas.microsoft.com/office/2014/relationships/chartEx" Target="../charts/chartEx34.xml"/><Relationship Id="rId5" Type="http://schemas.microsoft.com/office/2014/relationships/chartEx" Target="../charts/chartEx33.xml"/><Relationship Id="rId4" Type="http://schemas.microsoft.com/office/2014/relationships/chartEx" Target="../charts/chartEx32.xml"/></Relationships>
</file>

<file path=xl/drawings/_rels/drawing15.xml.rels><?xml version="1.0" encoding="UTF-8" standalone="yes"?>
<Relationships xmlns="http://schemas.openxmlformats.org/package/2006/relationships"><Relationship Id="rId1" Type="http://schemas.microsoft.com/office/2014/relationships/chartEx" Target="../charts/chartEx35.xml"/></Relationships>
</file>

<file path=xl/drawings/_rels/drawing16.xml.rels><?xml version="1.0" encoding="UTF-8" standalone="yes"?>
<Relationships xmlns="http://schemas.openxmlformats.org/package/2006/relationships"><Relationship Id="rId1" Type="http://schemas.microsoft.com/office/2014/relationships/chartEx" Target="../charts/chartEx36.xml"/></Relationships>
</file>

<file path=xl/drawings/_rels/drawing17.xml.rels><?xml version="1.0" encoding="UTF-8" standalone="yes"?>
<Relationships xmlns="http://schemas.openxmlformats.org/package/2006/relationships"><Relationship Id="rId3" Type="http://schemas.microsoft.com/office/2014/relationships/chartEx" Target="../charts/chartEx39.xml"/><Relationship Id="rId2" Type="http://schemas.microsoft.com/office/2014/relationships/chartEx" Target="../charts/chartEx38.xml"/><Relationship Id="rId1" Type="http://schemas.microsoft.com/office/2014/relationships/chartEx" Target="../charts/chartEx37.xml"/><Relationship Id="rId5" Type="http://schemas.microsoft.com/office/2014/relationships/chartEx" Target="../charts/chartEx41.xml"/><Relationship Id="rId4" Type="http://schemas.microsoft.com/office/2014/relationships/chartEx" Target="../charts/chartEx40.xml"/></Relationships>
</file>

<file path=xl/drawings/_rels/drawing18.xml.rels><?xml version="1.0" encoding="UTF-8" standalone="yes"?>
<Relationships xmlns="http://schemas.openxmlformats.org/package/2006/relationships"><Relationship Id="rId1" Type="http://schemas.microsoft.com/office/2014/relationships/chartEx" Target="../charts/chartEx42.xml"/></Relationships>
</file>

<file path=xl/drawings/_rels/drawing19.xml.rels><?xml version="1.0" encoding="UTF-8" standalone="yes"?>
<Relationships xmlns="http://schemas.openxmlformats.org/package/2006/relationships"><Relationship Id="rId1" Type="http://schemas.microsoft.com/office/2014/relationships/chartEx" Target="../charts/chartEx43.xml"/></Relationships>
</file>

<file path=xl/drawings/_rels/drawing2.xml.rels><?xml version="1.0" encoding="UTF-8" standalone="yes"?>
<Relationships xmlns="http://schemas.openxmlformats.org/package/2006/relationships"><Relationship Id="rId3" Type="http://schemas.microsoft.com/office/2014/relationships/chartEx" Target="../charts/chartEx4.xml"/><Relationship Id="rId2" Type="http://schemas.microsoft.com/office/2014/relationships/chartEx" Target="../charts/chartEx3.xml"/><Relationship Id="rId1" Type="http://schemas.microsoft.com/office/2014/relationships/chartEx" Target="../charts/chartEx2.xml"/></Relationships>
</file>

<file path=xl/drawings/_rels/drawing3.xml.rels><?xml version="1.0" encoding="UTF-8" standalone="yes"?>
<Relationships xmlns="http://schemas.openxmlformats.org/package/2006/relationships"><Relationship Id="rId3" Type="http://schemas.microsoft.com/office/2014/relationships/chartEx" Target="../charts/chartEx7.xml"/><Relationship Id="rId2" Type="http://schemas.microsoft.com/office/2014/relationships/chartEx" Target="../charts/chartEx6.xml"/><Relationship Id="rId1" Type="http://schemas.microsoft.com/office/2014/relationships/chartEx" Target="../charts/chartEx5.xml"/></Relationships>
</file>

<file path=xl/drawings/_rels/drawing4.xml.rels><?xml version="1.0" encoding="UTF-8" standalone="yes"?>
<Relationships xmlns="http://schemas.openxmlformats.org/package/2006/relationships"><Relationship Id="rId2" Type="http://schemas.microsoft.com/office/2014/relationships/chartEx" Target="../charts/chartEx9.xml"/><Relationship Id="rId1" Type="http://schemas.microsoft.com/office/2014/relationships/chartEx" Target="../charts/chartEx8.xml"/></Relationships>
</file>

<file path=xl/drawings/_rels/drawing5.xml.rels><?xml version="1.0" encoding="UTF-8" standalone="yes"?>
<Relationships xmlns="http://schemas.openxmlformats.org/package/2006/relationships"><Relationship Id="rId3" Type="http://schemas.microsoft.com/office/2014/relationships/chartEx" Target="../charts/chartEx12.xml"/><Relationship Id="rId2" Type="http://schemas.microsoft.com/office/2014/relationships/chartEx" Target="../charts/chartEx11.xml"/><Relationship Id="rId1" Type="http://schemas.microsoft.com/office/2014/relationships/chartEx" Target="../charts/chartEx10.xml"/><Relationship Id="rId5" Type="http://schemas.microsoft.com/office/2014/relationships/chartEx" Target="../charts/chartEx14.xml"/><Relationship Id="rId4" Type="http://schemas.microsoft.com/office/2014/relationships/chartEx" Target="../charts/chartEx13.xml"/></Relationships>
</file>

<file path=xl/drawings/_rels/drawing6.xml.rels><?xml version="1.0" encoding="UTF-8" standalone="yes"?>
<Relationships xmlns="http://schemas.openxmlformats.org/package/2006/relationships"><Relationship Id="rId1" Type="http://schemas.microsoft.com/office/2014/relationships/chartEx" Target="../charts/chartEx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16.xml"/></Relationships>
</file>

<file path=xl/drawings/_rels/drawing8.xml.rels><?xml version="1.0" encoding="UTF-8" standalone="yes"?>
<Relationships xmlns="http://schemas.openxmlformats.org/package/2006/relationships"><Relationship Id="rId1" Type="http://schemas.microsoft.com/office/2014/relationships/chartEx" Target="../charts/chartEx17.xml"/></Relationships>
</file>

<file path=xl/drawings/_rels/drawing9.xml.rels><?xml version="1.0" encoding="UTF-8" standalone="yes"?>
<Relationships xmlns="http://schemas.openxmlformats.org/package/2006/relationships"><Relationship Id="rId2" Type="http://schemas.microsoft.com/office/2014/relationships/chartEx" Target="../charts/chartEx19.xml"/><Relationship Id="rId1" Type="http://schemas.microsoft.com/office/2014/relationships/chartEx" Target="../charts/chartEx18.xml"/></Relationships>
</file>

<file path=xl/drawings/drawing1.xml><?xml version="1.0" encoding="utf-8"?>
<xdr:wsDr xmlns:xdr="http://schemas.openxmlformats.org/drawingml/2006/spreadsheetDrawing" xmlns:a="http://schemas.openxmlformats.org/drawingml/2006/main">
  <xdr:twoCellAnchor>
    <xdr:from>
      <xdr:col>13</xdr:col>
      <xdr:colOff>133349</xdr:colOff>
      <xdr:row>6</xdr:row>
      <xdr:rowOff>57150</xdr:rowOff>
    </xdr:from>
    <xdr:to>
      <xdr:col>23</xdr:col>
      <xdr:colOff>542925</xdr:colOff>
      <xdr:row>57</xdr:row>
      <xdr:rowOff>47625</xdr:rowOff>
    </xdr:to>
    <mc:AlternateContent xmlns:mc="http://schemas.openxmlformats.org/markup-compatibility/2006">
      <mc:Choice xmlns:cx1="http://schemas.microsoft.com/office/drawing/2015/9/8/chartex" Requires="cx1">
        <xdr:graphicFrame macro="">
          <xdr:nvGraphicFramePr>
            <xdr:cNvPr id="3" name="Diagramm 2">
              <a:extLst>
                <a:ext uri="{FF2B5EF4-FFF2-40B4-BE49-F238E27FC236}">
                  <a16:creationId xmlns:a16="http://schemas.microsoft.com/office/drawing/2014/main" id="{225621A0-1B85-46AB-9069-A10C4FD9C50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4935199" y="1257300"/>
              <a:ext cx="10315576" cy="101917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17</xdr:col>
      <xdr:colOff>145002</xdr:colOff>
      <xdr:row>29</xdr:row>
      <xdr:rowOff>180975</xdr:rowOff>
    </xdr:from>
    <xdr:ext cx="2574808" cy="1000017"/>
    <xdr:sp macro="" textlink="">
      <xdr:nvSpPr>
        <xdr:cNvPr id="4" name="Textfeld 3">
          <a:extLst>
            <a:ext uri="{FF2B5EF4-FFF2-40B4-BE49-F238E27FC236}">
              <a16:creationId xmlns:a16="http://schemas.microsoft.com/office/drawing/2014/main" id="{4648EB26-8F3D-4DBC-BBB8-67E2FD6AD247}"/>
            </a:ext>
          </a:extLst>
        </xdr:cNvPr>
        <xdr:cNvSpPr txBox="1"/>
      </xdr:nvSpPr>
      <xdr:spPr>
        <a:xfrm>
          <a:off x="18909252" y="5981700"/>
          <a:ext cx="2574808" cy="1000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2800" b="1">
              <a:latin typeface="Dosis" panose="02010503020202060003" pitchFamily="2" charset="0"/>
            </a:rPr>
            <a:t>feel-ok.ch</a:t>
          </a:r>
        </a:p>
        <a:p>
          <a:pPr algn="ctr"/>
          <a:r>
            <a:rPr lang="de-CH" sz="2800" b="0" i="1">
              <a:latin typeface="Dosis" panose="02010503020202060003" pitchFamily="2" charset="0"/>
            </a:rPr>
            <a:t>Interventionstage</a:t>
          </a:r>
          <a:endParaRPr lang="de-CH" sz="1800" b="0" i="1">
            <a:latin typeface="Dosis" panose="02010503020202060003" pitchFamily="2" charset="0"/>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13</xdr:col>
      <xdr:colOff>971549</xdr:colOff>
      <xdr:row>5</xdr:row>
      <xdr:rowOff>190500</xdr:rowOff>
    </xdr:from>
    <xdr:to>
      <xdr:col>24</xdr:col>
      <xdr:colOff>390525</xdr:colOff>
      <xdr:row>57</xdr:row>
      <xdr:rowOff>180975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1E1422E4-BE97-4559-A817-826B334B7E4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5773399" y="1190625"/>
              <a:ext cx="10315576" cy="103917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17</xdr:col>
      <xdr:colOff>908363</xdr:colOff>
      <xdr:row>29</xdr:row>
      <xdr:rowOff>70757</xdr:rowOff>
    </xdr:from>
    <xdr:ext cx="2574808" cy="1000017"/>
    <xdr:sp macro="" textlink="">
      <xdr:nvSpPr>
        <xdr:cNvPr id="3" name="Textfeld 2">
          <a:extLst>
            <a:ext uri="{FF2B5EF4-FFF2-40B4-BE49-F238E27FC236}">
              <a16:creationId xmlns:a16="http://schemas.microsoft.com/office/drawing/2014/main" id="{4CDA7993-DF3F-4CEB-9CB4-B073320A57FA}"/>
            </a:ext>
          </a:extLst>
        </xdr:cNvPr>
        <xdr:cNvSpPr txBox="1"/>
      </xdr:nvSpPr>
      <xdr:spPr>
        <a:xfrm>
          <a:off x="19699827" y="5989864"/>
          <a:ext cx="2574808" cy="1000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2800" b="1">
              <a:latin typeface="Dosis" panose="02010503020202060003" pitchFamily="2" charset="0"/>
            </a:rPr>
            <a:t>feel-ok.at</a:t>
          </a:r>
        </a:p>
        <a:p>
          <a:pPr algn="ctr"/>
          <a:r>
            <a:rPr lang="de-CH" sz="2800" b="0" i="1">
              <a:latin typeface="Dosis" panose="02010503020202060003" pitchFamily="2" charset="0"/>
            </a:rPr>
            <a:t>Interventionstage</a:t>
          </a:r>
          <a:endParaRPr lang="de-CH" sz="1800" b="0" i="1">
            <a:latin typeface="Dosis" panose="02010503020202060003" pitchFamily="2"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16</xdr:col>
      <xdr:colOff>819151</xdr:colOff>
      <xdr:row>1</xdr:row>
      <xdr:rowOff>76199</xdr:rowOff>
    </xdr:from>
    <xdr:to>
      <xdr:col>24</xdr:col>
      <xdr:colOff>962025</xdr:colOff>
      <xdr:row>20</xdr:row>
      <xdr:rowOff>180975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457A66E0-8EDF-46D7-932D-A66677AAADA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6811626" y="276224"/>
              <a:ext cx="8067674" cy="390525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108796</xdr:colOff>
      <xdr:row>9</xdr:row>
      <xdr:rowOff>142875</xdr:rowOff>
    </xdr:from>
    <xdr:ext cx="1550360" cy="610936"/>
    <xdr:sp macro="" textlink="">
      <xdr:nvSpPr>
        <xdr:cNvPr id="3" name="Textfeld 2">
          <a:extLst>
            <a:ext uri="{FF2B5EF4-FFF2-40B4-BE49-F238E27FC236}">
              <a16:creationId xmlns:a16="http://schemas.microsoft.com/office/drawing/2014/main" id="{4B8BBF3C-26DB-4BC2-91F9-BD61526FF790}"/>
            </a:ext>
          </a:extLst>
        </xdr:cNvPr>
        <xdr:cNvSpPr txBox="1"/>
      </xdr:nvSpPr>
      <xdr:spPr>
        <a:xfrm>
          <a:off x="20063671" y="1943100"/>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Beruf</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16</xdr:col>
      <xdr:colOff>857248</xdr:colOff>
      <xdr:row>21</xdr:row>
      <xdr:rowOff>9525</xdr:rowOff>
    </xdr:from>
    <xdr:to>
      <xdr:col>24</xdr:col>
      <xdr:colOff>723899</xdr:colOff>
      <xdr:row>45</xdr:row>
      <xdr:rowOff>133350</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D227F6F8-4AF7-40F8-B587-9D27F6735A5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6849723" y="4210050"/>
              <a:ext cx="7791451" cy="492442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16</xdr:col>
      <xdr:colOff>876299</xdr:colOff>
      <xdr:row>46</xdr:row>
      <xdr:rowOff>57148</xdr:rowOff>
    </xdr:from>
    <xdr:to>
      <xdr:col>24</xdr:col>
      <xdr:colOff>219075</xdr:colOff>
      <xdr:row>82</xdr:row>
      <xdr:rowOff>19049</xdr:rowOff>
    </xdr:to>
    <mc:AlternateContent xmlns:mc="http://schemas.openxmlformats.org/markup-compatibility/2006">
      <mc:Choice xmlns:cx1="http://schemas.microsoft.com/office/drawing/2015/9/8/chartex" Requires="cx1">
        <xdr:graphicFrame macro="">
          <xdr:nvGraphicFramePr>
            <xdr:cNvPr id="5" name="Diagramm 4">
              <a:extLst>
                <a:ext uri="{FF2B5EF4-FFF2-40B4-BE49-F238E27FC236}">
                  <a16:creationId xmlns:a16="http://schemas.microsoft.com/office/drawing/2014/main" id="{9CC7BC90-0F72-4BB0-A0C4-B9276CF3518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6868774" y="9258298"/>
              <a:ext cx="7267576" cy="716280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19</xdr:col>
      <xdr:colOff>667178</xdr:colOff>
      <xdr:row>62</xdr:row>
      <xdr:rowOff>93914</xdr:rowOff>
    </xdr:from>
    <xdr:ext cx="1728999" cy="610936"/>
    <xdr:sp macro="" textlink="">
      <xdr:nvSpPr>
        <xdr:cNvPr id="6" name="Textfeld 5">
          <a:extLst>
            <a:ext uri="{FF2B5EF4-FFF2-40B4-BE49-F238E27FC236}">
              <a16:creationId xmlns:a16="http://schemas.microsoft.com/office/drawing/2014/main" id="{FA880826-B884-4A46-AD78-D716D0A1E6E3}"/>
            </a:ext>
          </a:extLst>
        </xdr:cNvPr>
        <xdr:cNvSpPr txBox="1"/>
      </xdr:nvSpPr>
      <xdr:spPr>
        <a:xfrm>
          <a:off x="19631453" y="13495589"/>
          <a:ext cx="1728999"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Medienkompetenz</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19</xdr:col>
      <xdr:colOff>982571</xdr:colOff>
      <xdr:row>31</xdr:row>
      <xdr:rowOff>36764</xdr:rowOff>
    </xdr:from>
    <xdr:ext cx="1593513" cy="610936"/>
    <xdr:sp macro="" textlink="">
      <xdr:nvSpPr>
        <xdr:cNvPr id="7" name="Textfeld 6">
          <a:extLst>
            <a:ext uri="{FF2B5EF4-FFF2-40B4-BE49-F238E27FC236}">
              <a16:creationId xmlns:a16="http://schemas.microsoft.com/office/drawing/2014/main" id="{A1F8F50A-1FC5-4A2C-9AE9-1AC833D34433}"/>
            </a:ext>
          </a:extLst>
        </xdr:cNvPr>
        <xdr:cNvSpPr txBox="1"/>
      </xdr:nvSpPr>
      <xdr:spPr>
        <a:xfrm>
          <a:off x="19946846" y="7037639"/>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Sport,</a:t>
          </a:r>
          <a:r>
            <a:rPr lang="de-CH" sz="1600" b="1" baseline="0">
              <a:latin typeface="Dosis" panose="02010503020202060003" pitchFamily="2" charset="0"/>
            </a:rPr>
            <a:t> Bewegung</a:t>
          </a:r>
          <a:endParaRPr lang="de-CH" sz="1600" b="1">
            <a:latin typeface="Dosis" panose="02010503020202060003" pitchFamily="2" charset="0"/>
          </a:endParaRP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16</xdr:col>
      <xdr:colOff>714375</xdr:colOff>
      <xdr:row>4</xdr:row>
      <xdr:rowOff>142875</xdr:rowOff>
    </xdr:from>
    <xdr:to>
      <xdr:col>25</xdr:col>
      <xdr:colOff>666750</xdr:colOff>
      <xdr:row>31</xdr:row>
      <xdr:rowOff>142875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DA2142E8-75E6-4357-9980-64BB62C8CCE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002125" y="942975"/>
              <a:ext cx="8867775" cy="54006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442171</xdr:colOff>
      <xdr:row>16</xdr:row>
      <xdr:rowOff>114300</xdr:rowOff>
    </xdr:from>
    <xdr:ext cx="1550360" cy="610936"/>
    <xdr:sp macro="" textlink="">
      <xdr:nvSpPr>
        <xdr:cNvPr id="3" name="Textfeld 2">
          <a:extLst>
            <a:ext uri="{FF2B5EF4-FFF2-40B4-BE49-F238E27FC236}">
              <a16:creationId xmlns:a16="http://schemas.microsoft.com/office/drawing/2014/main" id="{B31729AD-C733-4AF8-871B-58E23D29EF2D}"/>
            </a:ext>
          </a:extLst>
        </xdr:cNvPr>
        <xdr:cNvSpPr txBox="1"/>
      </xdr:nvSpPr>
      <xdr:spPr>
        <a:xfrm>
          <a:off x="20692321" y="3314700"/>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Alkohol</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16</xdr:col>
      <xdr:colOff>742950</xdr:colOff>
      <xdr:row>32</xdr:row>
      <xdr:rowOff>19051</xdr:rowOff>
    </xdr:from>
    <xdr:to>
      <xdr:col>24</xdr:col>
      <xdr:colOff>676276</xdr:colOff>
      <xdr:row>64</xdr:row>
      <xdr:rowOff>104775</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76B39D68-A9EF-488D-B1BD-17A9B32FAD8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7030700" y="6419851"/>
              <a:ext cx="7858126" cy="6486524"/>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17</xdr:col>
      <xdr:colOff>133348</xdr:colOff>
      <xdr:row>65</xdr:row>
      <xdr:rowOff>152399</xdr:rowOff>
    </xdr:from>
    <xdr:to>
      <xdr:col>29</xdr:col>
      <xdr:colOff>942975</xdr:colOff>
      <xdr:row>105</xdr:row>
      <xdr:rowOff>133350</xdr:rowOff>
    </xdr:to>
    <mc:AlternateContent xmlns:mc="http://schemas.openxmlformats.org/markup-compatibility/2006">
      <mc:Choice xmlns:cx1="http://schemas.microsoft.com/office/drawing/2015/9/8/chartex" Requires="cx1">
        <xdr:graphicFrame macro="">
          <xdr:nvGraphicFramePr>
            <xdr:cNvPr id="5" name="Diagramm 4">
              <a:extLst>
                <a:ext uri="{FF2B5EF4-FFF2-40B4-BE49-F238E27FC236}">
                  <a16:creationId xmlns:a16="http://schemas.microsoft.com/office/drawing/2014/main" id="{B13D199B-687D-4FA4-ABA9-5332446A2CA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7411698" y="13154024"/>
              <a:ext cx="12696827" cy="798195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22</xdr:col>
      <xdr:colOff>689822</xdr:colOff>
      <xdr:row>84</xdr:row>
      <xdr:rowOff>47625</xdr:rowOff>
    </xdr:from>
    <xdr:ext cx="1550361" cy="610936"/>
    <xdr:sp macro="" textlink="">
      <xdr:nvSpPr>
        <xdr:cNvPr id="6" name="Textfeld 5">
          <a:extLst>
            <a:ext uri="{FF2B5EF4-FFF2-40B4-BE49-F238E27FC236}">
              <a16:creationId xmlns:a16="http://schemas.microsoft.com/office/drawing/2014/main" id="{A44C5D0A-2F11-4AAC-9C4D-6B14244CC6C2}"/>
            </a:ext>
          </a:extLst>
        </xdr:cNvPr>
        <xdr:cNvSpPr txBox="1"/>
      </xdr:nvSpPr>
      <xdr:spPr>
        <a:xfrm>
          <a:off x="22921172" y="16849725"/>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Rauchen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19</xdr:col>
      <xdr:colOff>944471</xdr:colOff>
      <xdr:row>45</xdr:row>
      <xdr:rowOff>132014</xdr:rowOff>
    </xdr:from>
    <xdr:ext cx="1593513" cy="610936"/>
    <xdr:sp macro="" textlink="">
      <xdr:nvSpPr>
        <xdr:cNvPr id="7" name="Textfeld 6">
          <a:extLst>
            <a:ext uri="{FF2B5EF4-FFF2-40B4-BE49-F238E27FC236}">
              <a16:creationId xmlns:a16="http://schemas.microsoft.com/office/drawing/2014/main" id="{082AAE3E-03E1-4EDF-8FEC-F08F77EE26B2}"/>
            </a:ext>
          </a:extLst>
        </xdr:cNvPr>
        <xdr:cNvSpPr txBox="1"/>
      </xdr:nvSpPr>
      <xdr:spPr>
        <a:xfrm>
          <a:off x="20204021" y="9333164"/>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Cannabis</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16</xdr:col>
      <xdr:colOff>714375</xdr:colOff>
      <xdr:row>4</xdr:row>
      <xdr:rowOff>142874</xdr:rowOff>
    </xdr:from>
    <xdr:to>
      <xdr:col>25</xdr:col>
      <xdr:colOff>809624</xdr:colOff>
      <xdr:row>36</xdr:row>
      <xdr:rowOff>28575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9E20C9D6-CADE-47D2-92A8-F93AE5D9AF3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002125" y="942974"/>
              <a:ext cx="9010649" cy="6276976"/>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16</xdr:col>
      <xdr:colOff>819148</xdr:colOff>
      <xdr:row>38</xdr:row>
      <xdr:rowOff>190499</xdr:rowOff>
    </xdr:from>
    <xdr:to>
      <xdr:col>25</xdr:col>
      <xdr:colOff>495300</xdr:colOff>
      <xdr:row>68</xdr:row>
      <xdr:rowOff>123825</xdr:rowOff>
    </xdr:to>
    <mc:AlternateContent xmlns:mc="http://schemas.openxmlformats.org/markup-compatibility/2006">
      <mc:Choice xmlns:cx1="http://schemas.microsoft.com/office/drawing/2015/9/8/chartex" Requires="cx1">
        <xdr:graphicFrame macro="">
          <xdr:nvGraphicFramePr>
            <xdr:cNvPr id="3" name="Diagramm 2">
              <a:extLst>
                <a:ext uri="{FF2B5EF4-FFF2-40B4-BE49-F238E27FC236}">
                  <a16:creationId xmlns:a16="http://schemas.microsoft.com/office/drawing/2014/main" id="{30E5D4A1-5114-46E1-8083-D0B44C85C09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7106898" y="7781924"/>
              <a:ext cx="8591552" cy="5934076"/>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404072</xdr:colOff>
      <xdr:row>52</xdr:row>
      <xdr:rowOff>95250</xdr:rowOff>
    </xdr:from>
    <xdr:ext cx="1550361" cy="610936"/>
    <xdr:sp macro="" textlink="">
      <xdr:nvSpPr>
        <xdr:cNvPr id="4" name="Textfeld 3">
          <a:extLst>
            <a:ext uri="{FF2B5EF4-FFF2-40B4-BE49-F238E27FC236}">
              <a16:creationId xmlns:a16="http://schemas.microsoft.com/office/drawing/2014/main" id="{E98758D2-BBEB-46C6-9681-E71B8039B5DA}"/>
            </a:ext>
          </a:extLst>
        </xdr:cNvPr>
        <xdr:cNvSpPr txBox="1"/>
      </xdr:nvSpPr>
      <xdr:spPr>
        <a:xfrm>
          <a:off x="20654222" y="11496675"/>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Suizidalität</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20</xdr:col>
      <xdr:colOff>449171</xdr:colOff>
      <xdr:row>18</xdr:row>
      <xdr:rowOff>198689</xdr:rowOff>
    </xdr:from>
    <xdr:ext cx="1593513" cy="610936"/>
    <xdr:sp macro="" textlink="">
      <xdr:nvSpPr>
        <xdr:cNvPr id="5" name="Textfeld 4">
          <a:extLst>
            <a:ext uri="{FF2B5EF4-FFF2-40B4-BE49-F238E27FC236}">
              <a16:creationId xmlns:a16="http://schemas.microsoft.com/office/drawing/2014/main" id="{C2631BB4-29FA-4C22-988D-6DF5AADB4893}"/>
            </a:ext>
          </a:extLst>
        </xdr:cNvPr>
        <xdr:cNvSpPr txBox="1"/>
      </xdr:nvSpPr>
      <xdr:spPr>
        <a:xfrm>
          <a:off x="20699321" y="3799139"/>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Gewalt</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17</xdr:col>
      <xdr:colOff>571500</xdr:colOff>
      <xdr:row>0</xdr:row>
      <xdr:rowOff>142875</xdr:rowOff>
    </xdr:from>
    <xdr:to>
      <xdr:col>24</xdr:col>
      <xdr:colOff>381000</xdr:colOff>
      <xdr:row>21</xdr:row>
      <xdr:rowOff>76200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E42F2FAE-0F18-4255-BF22-8B8EFE646E0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8021300" y="142875"/>
              <a:ext cx="6743700" cy="41338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184996</xdr:colOff>
      <xdr:row>9</xdr:row>
      <xdr:rowOff>76200</xdr:rowOff>
    </xdr:from>
    <xdr:ext cx="1550360" cy="610936"/>
    <xdr:sp macro="" textlink="">
      <xdr:nvSpPr>
        <xdr:cNvPr id="3" name="Textfeld 2">
          <a:extLst>
            <a:ext uri="{FF2B5EF4-FFF2-40B4-BE49-F238E27FC236}">
              <a16:creationId xmlns:a16="http://schemas.microsoft.com/office/drawing/2014/main" id="{273D2635-EC58-4787-98E7-DB89BD632328}"/>
            </a:ext>
          </a:extLst>
        </xdr:cNvPr>
        <xdr:cNvSpPr txBox="1"/>
      </xdr:nvSpPr>
      <xdr:spPr>
        <a:xfrm>
          <a:off x="20606596" y="187642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Ernährung</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561974</xdr:colOff>
      <xdr:row>21</xdr:row>
      <xdr:rowOff>95250</xdr:rowOff>
    </xdr:from>
    <xdr:to>
      <xdr:col>28</xdr:col>
      <xdr:colOff>866775</xdr:colOff>
      <xdr:row>63</xdr:row>
      <xdr:rowOff>142875</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5C5317EB-1F3A-42A5-B47D-1AF21DB01C4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8011774" y="4295775"/>
              <a:ext cx="11201401" cy="84486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17</xdr:col>
      <xdr:colOff>600074</xdr:colOff>
      <xdr:row>90</xdr:row>
      <xdr:rowOff>133350</xdr:rowOff>
    </xdr:from>
    <xdr:to>
      <xdr:col>22</xdr:col>
      <xdr:colOff>676275</xdr:colOff>
      <xdr:row>113</xdr:row>
      <xdr:rowOff>85725</xdr:rowOff>
    </xdr:to>
    <mc:AlternateContent xmlns:mc="http://schemas.openxmlformats.org/markup-compatibility/2006">
      <mc:Choice xmlns:cx1="http://schemas.microsoft.com/office/drawing/2015/9/8/chartex" Requires="cx1">
        <xdr:graphicFrame macro="">
          <xdr:nvGraphicFramePr>
            <xdr:cNvPr id="5" name="Diagramm 4">
              <a:extLst>
                <a:ext uri="{FF2B5EF4-FFF2-40B4-BE49-F238E27FC236}">
                  <a16:creationId xmlns:a16="http://schemas.microsoft.com/office/drawing/2014/main" id="{E15FB4F1-F6BE-46B2-88D2-E18290B3135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8049874" y="18135600"/>
              <a:ext cx="5029201" cy="45529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19</xdr:col>
      <xdr:colOff>327872</xdr:colOff>
      <xdr:row>100</xdr:row>
      <xdr:rowOff>180975</xdr:rowOff>
    </xdr:from>
    <xdr:ext cx="1550361" cy="610936"/>
    <xdr:sp macro="" textlink="">
      <xdr:nvSpPr>
        <xdr:cNvPr id="6" name="Textfeld 5">
          <a:extLst>
            <a:ext uri="{FF2B5EF4-FFF2-40B4-BE49-F238E27FC236}">
              <a16:creationId xmlns:a16="http://schemas.microsoft.com/office/drawing/2014/main" id="{2F510EB6-24C1-44E8-BCBE-ABC69780920B}"/>
            </a:ext>
          </a:extLst>
        </xdr:cNvPr>
        <xdr:cNvSpPr txBox="1"/>
      </xdr:nvSpPr>
      <xdr:spPr>
        <a:xfrm>
          <a:off x="19873172" y="19230975"/>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Selbstvertrauen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22</xdr:col>
      <xdr:colOff>382544</xdr:colOff>
      <xdr:row>40</xdr:row>
      <xdr:rowOff>189164</xdr:rowOff>
    </xdr:from>
    <xdr:ext cx="2069670" cy="610936"/>
    <xdr:sp macro="" textlink="">
      <xdr:nvSpPr>
        <xdr:cNvPr id="7" name="Textfeld 6">
          <a:extLst>
            <a:ext uri="{FF2B5EF4-FFF2-40B4-BE49-F238E27FC236}">
              <a16:creationId xmlns:a16="http://schemas.microsoft.com/office/drawing/2014/main" id="{AA7C9E0B-B616-4A8A-B4B9-647DFD1451BF}"/>
            </a:ext>
          </a:extLst>
        </xdr:cNvPr>
        <xdr:cNvSpPr txBox="1"/>
      </xdr:nvSpPr>
      <xdr:spPr>
        <a:xfrm>
          <a:off x="22785344" y="8190164"/>
          <a:ext cx="206967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Gewicht, Essstörungen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476248</xdr:colOff>
      <xdr:row>115</xdr:row>
      <xdr:rowOff>161924</xdr:rowOff>
    </xdr:from>
    <xdr:to>
      <xdr:col>24</xdr:col>
      <xdr:colOff>533399</xdr:colOff>
      <xdr:row>148</xdr:row>
      <xdr:rowOff>66674</xdr:rowOff>
    </xdr:to>
    <mc:AlternateContent xmlns:mc="http://schemas.openxmlformats.org/markup-compatibility/2006">
      <mc:Choice xmlns:cx1="http://schemas.microsoft.com/office/drawing/2015/9/8/chartex" Requires="cx1">
        <xdr:graphicFrame macro="">
          <xdr:nvGraphicFramePr>
            <xdr:cNvPr id="8" name="Diagramm 7">
              <a:extLst>
                <a:ext uri="{FF2B5EF4-FFF2-40B4-BE49-F238E27FC236}">
                  <a16:creationId xmlns:a16="http://schemas.microsoft.com/office/drawing/2014/main" id="{F0E234C1-8828-426D-9F3A-0BB9229B1FB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7926048" y="23164799"/>
              <a:ext cx="6991351" cy="65055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90654</xdr:colOff>
      <xdr:row>130</xdr:row>
      <xdr:rowOff>123824</xdr:rowOff>
    </xdr:from>
    <xdr:ext cx="1883401" cy="610936"/>
    <xdr:sp macro="" textlink="">
      <xdr:nvSpPr>
        <xdr:cNvPr id="9" name="Textfeld 8">
          <a:extLst>
            <a:ext uri="{FF2B5EF4-FFF2-40B4-BE49-F238E27FC236}">
              <a16:creationId xmlns:a16="http://schemas.microsoft.com/office/drawing/2014/main" id="{063152FF-7ACA-4702-9118-D0821DA4D191}"/>
            </a:ext>
          </a:extLst>
        </xdr:cNvPr>
        <xdr:cNvSpPr txBox="1"/>
      </xdr:nvSpPr>
      <xdr:spPr>
        <a:xfrm>
          <a:off x="20512254" y="26127074"/>
          <a:ext cx="188340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Liebe und Sexualität</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478970</xdr:colOff>
      <xdr:row>148</xdr:row>
      <xdr:rowOff>186417</xdr:rowOff>
    </xdr:from>
    <xdr:to>
      <xdr:col>24</xdr:col>
      <xdr:colOff>536121</xdr:colOff>
      <xdr:row>181</xdr:row>
      <xdr:rowOff>91167</xdr:rowOff>
    </xdr:to>
    <mc:AlternateContent xmlns:mc="http://schemas.openxmlformats.org/markup-compatibility/2006">
      <mc:Choice xmlns:cx1="http://schemas.microsoft.com/office/drawing/2015/9/8/chartex" Requires="cx1">
        <xdr:graphicFrame macro="">
          <xdr:nvGraphicFramePr>
            <xdr:cNvPr id="10" name="Diagramm 9">
              <a:extLst>
                <a:ext uri="{FF2B5EF4-FFF2-40B4-BE49-F238E27FC236}">
                  <a16:creationId xmlns:a16="http://schemas.microsoft.com/office/drawing/2014/main" id="{D3F48267-2788-401F-A525-BEBAC389FBF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17928770" y="29790117"/>
              <a:ext cx="6991351" cy="65055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326571</xdr:colOff>
      <xdr:row>163</xdr:row>
      <xdr:rowOff>148317</xdr:rowOff>
    </xdr:from>
    <xdr:ext cx="1550361" cy="610936"/>
    <xdr:sp macro="" textlink="">
      <xdr:nvSpPr>
        <xdr:cNvPr id="11" name="Textfeld 10">
          <a:extLst>
            <a:ext uri="{FF2B5EF4-FFF2-40B4-BE49-F238E27FC236}">
              <a16:creationId xmlns:a16="http://schemas.microsoft.com/office/drawing/2014/main" id="{5EBBA782-FFA7-4895-BF18-35159577F6DB}"/>
            </a:ext>
          </a:extLst>
        </xdr:cNvPr>
        <xdr:cNvSpPr txBox="1"/>
      </xdr:nvSpPr>
      <xdr:spPr>
        <a:xfrm>
          <a:off x="20764500" y="33417781"/>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Stress</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714374</xdr:colOff>
      <xdr:row>64</xdr:row>
      <xdr:rowOff>180975</xdr:rowOff>
    </xdr:from>
    <xdr:to>
      <xdr:col>22</xdr:col>
      <xdr:colOff>790575</xdr:colOff>
      <xdr:row>87</xdr:row>
      <xdr:rowOff>133350</xdr:rowOff>
    </xdr:to>
    <mc:AlternateContent xmlns:mc="http://schemas.openxmlformats.org/markup-compatibility/2006">
      <mc:Choice xmlns:cx1="http://schemas.microsoft.com/office/drawing/2015/9/8/chartex" Requires="cx1">
        <xdr:graphicFrame macro="">
          <xdr:nvGraphicFramePr>
            <xdr:cNvPr id="12" name="Diagramm 11">
              <a:extLst>
                <a:ext uri="{FF2B5EF4-FFF2-40B4-BE49-F238E27FC236}">
                  <a16:creationId xmlns:a16="http://schemas.microsoft.com/office/drawing/2014/main" id="{4CCF5890-D43F-48E3-8A94-F60D68CF11C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8164174" y="12982575"/>
              <a:ext cx="5029201" cy="45529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19</xdr:col>
      <xdr:colOff>527897</xdr:colOff>
      <xdr:row>74</xdr:row>
      <xdr:rowOff>133350</xdr:rowOff>
    </xdr:from>
    <xdr:ext cx="1550361" cy="610936"/>
    <xdr:sp macro="" textlink="">
      <xdr:nvSpPr>
        <xdr:cNvPr id="13" name="Textfeld 12">
          <a:extLst>
            <a:ext uri="{FF2B5EF4-FFF2-40B4-BE49-F238E27FC236}">
              <a16:creationId xmlns:a16="http://schemas.microsoft.com/office/drawing/2014/main" id="{DA110899-570A-49EC-9230-DFB78AE9FCBC}"/>
            </a:ext>
          </a:extLst>
        </xdr:cNvPr>
        <xdr:cNvSpPr txBox="1"/>
      </xdr:nvSpPr>
      <xdr:spPr>
        <a:xfrm>
          <a:off x="20073197" y="14230350"/>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Lärm</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9</xdr:col>
      <xdr:colOff>180975</xdr:colOff>
      <xdr:row>1</xdr:row>
      <xdr:rowOff>190499</xdr:rowOff>
    </xdr:from>
    <xdr:to>
      <xdr:col>16</xdr:col>
      <xdr:colOff>666749</xdr:colOff>
      <xdr:row>32</xdr:row>
      <xdr:rowOff>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1F909601-1FA2-4510-A579-2799A50CC17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9963150" y="390524"/>
              <a:ext cx="7419974" cy="621030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12</xdr:col>
      <xdr:colOff>265771</xdr:colOff>
      <xdr:row>15</xdr:row>
      <xdr:rowOff>28574</xdr:rowOff>
    </xdr:from>
    <xdr:ext cx="1361718" cy="870238"/>
    <xdr:sp macro="" textlink="">
      <xdr:nvSpPr>
        <xdr:cNvPr id="3" name="Textfeld 2">
          <a:extLst>
            <a:ext uri="{FF2B5EF4-FFF2-40B4-BE49-F238E27FC236}">
              <a16:creationId xmlns:a16="http://schemas.microsoft.com/office/drawing/2014/main" id="{B0622440-3C9B-4B32-B3EA-DC1D735407E4}"/>
            </a:ext>
          </a:extLst>
        </xdr:cNvPr>
        <xdr:cNvSpPr txBox="1"/>
      </xdr:nvSpPr>
      <xdr:spPr>
        <a:xfrm>
          <a:off x="13019746" y="3228974"/>
          <a:ext cx="1361718" cy="870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Arbeitsblätter</a:t>
          </a:r>
        </a:p>
        <a:p>
          <a:pPr algn="ctr"/>
          <a:r>
            <a:rPr lang="de-CH" sz="1600" b="1">
              <a:latin typeface="Dosis" panose="02010503020202060003" pitchFamily="2" charset="0"/>
            </a:rPr>
            <a:t>feel-ok.at</a:t>
          </a:r>
        </a:p>
        <a:p>
          <a:pPr algn="ctr"/>
          <a:r>
            <a:rPr lang="de-CH" sz="1600" b="0" i="1">
              <a:latin typeface="Dosis" panose="02010503020202060003" pitchFamily="2" charset="0"/>
            </a:rPr>
            <a:t>Download</a:t>
          </a:r>
          <a:endParaRPr lang="de-CH" sz="1100" b="0" i="1">
            <a:latin typeface="Dosis" panose="02010503020202060003" pitchFamily="2" charset="0"/>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14</xdr:col>
      <xdr:colOff>28575</xdr:colOff>
      <xdr:row>3</xdr:row>
      <xdr:rowOff>57150</xdr:rowOff>
    </xdr:from>
    <xdr:to>
      <xdr:col>21</xdr:col>
      <xdr:colOff>180974</xdr:colOff>
      <xdr:row>31</xdr:row>
      <xdr:rowOff>47625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D0BDF804-A560-49BB-91DA-C48E7AB1894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5821025" y="657225"/>
              <a:ext cx="7086599" cy="55911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16</xdr:col>
      <xdr:colOff>297402</xdr:colOff>
      <xdr:row>14</xdr:row>
      <xdr:rowOff>171450</xdr:rowOff>
    </xdr:from>
    <xdr:ext cx="2574808" cy="1000017"/>
    <xdr:sp macro="" textlink="">
      <xdr:nvSpPr>
        <xdr:cNvPr id="3" name="Textfeld 2">
          <a:extLst>
            <a:ext uri="{FF2B5EF4-FFF2-40B4-BE49-F238E27FC236}">
              <a16:creationId xmlns:a16="http://schemas.microsoft.com/office/drawing/2014/main" id="{71D78695-66AA-4386-A295-678EAEB18993}"/>
            </a:ext>
          </a:extLst>
        </xdr:cNvPr>
        <xdr:cNvSpPr txBox="1"/>
      </xdr:nvSpPr>
      <xdr:spPr>
        <a:xfrm>
          <a:off x="18071052" y="2971800"/>
          <a:ext cx="2574808" cy="1000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2800" b="1">
              <a:latin typeface="Dosis" panose="02010503020202060003" pitchFamily="2" charset="0"/>
            </a:rPr>
            <a:t>feelok.de</a:t>
          </a:r>
        </a:p>
        <a:p>
          <a:pPr algn="ctr"/>
          <a:r>
            <a:rPr lang="de-CH" sz="2800" b="0" i="1">
              <a:latin typeface="Dosis" panose="02010503020202060003" pitchFamily="2" charset="0"/>
            </a:rPr>
            <a:t>Interventionstage</a:t>
          </a:r>
          <a:endParaRPr lang="de-CH" sz="1800" b="0" i="1">
            <a:latin typeface="Dosis" panose="02010503020202060003" pitchFamily="2" charset="0"/>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16</xdr:col>
      <xdr:colOff>714375</xdr:colOff>
      <xdr:row>4</xdr:row>
      <xdr:rowOff>142875</xdr:rowOff>
    </xdr:from>
    <xdr:to>
      <xdr:col>25</xdr:col>
      <xdr:colOff>666750</xdr:colOff>
      <xdr:row>31</xdr:row>
      <xdr:rowOff>142875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CFA13C0F-31DD-44DE-835C-976D860164B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002125" y="942975"/>
              <a:ext cx="8867775" cy="54006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365971</xdr:colOff>
      <xdr:row>16</xdr:row>
      <xdr:rowOff>180975</xdr:rowOff>
    </xdr:from>
    <xdr:ext cx="1550360" cy="610936"/>
    <xdr:sp macro="" textlink="">
      <xdr:nvSpPr>
        <xdr:cNvPr id="3" name="Textfeld 2">
          <a:extLst>
            <a:ext uri="{FF2B5EF4-FFF2-40B4-BE49-F238E27FC236}">
              <a16:creationId xmlns:a16="http://schemas.microsoft.com/office/drawing/2014/main" id="{432779D4-0C13-4A5B-AB45-0AEF1FA47224}"/>
            </a:ext>
          </a:extLst>
        </xdr:cNvPr>
        <xdr:cNvSpPr txBox="1"/>
      </xdr:nvSpPr>
      <xdr:spPr>
        <a:xfrm>
          <a:off x="20616121" y="3181350"/>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Alkohol</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16</xdr:col>
      <xdr:colOff>742950</xdr:colOff>
      <xdr:row>32</xdr:row>
      <xdr:rowOff>19051</xdr:rowOff>
    </xdr:from>
    <xdr:to>
      <xdr:col>24</xdr:col>
      <xdr:colOff>676276</xdr:colOff>
      <xdr:row>66</xdr:row>
      <xdr:rowOff>104775</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8A4E964A-99CD-49C9-BE02-EC53F8B1797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7030700" y="6419851"/>
              <a:ext cx="7858126" cy="6886574"/>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17</xdr:col>
      <xdr:colOff>133348</xdr:colOff>
      <xdr:row>67</xdr:row>
      <xdr:rowOff>152399</xdr:rowOff>
    </xdr:from>
    <xdr:to>
      <xdr:col>29</xdr:col>
      <xdr:colOff>942975</xdr:colOff>
      <xdr:row>101</xdr:row>
      <xdr:rowOff>133350</xdr:rowOff>
    </xdr:to>
    <mc:AlternateContent xmlns:mc="http://schemas.openxmlformats.org/markup-compatibility/2006">
      <mc:Choice xmlns:cx1="http://schemas.microsoft.com/office/drawing/2015/9/8/chartex" Requires="cx1">
        <xdr:graphicFrame macro="">
          <xdr:nvGraphicFramePr>
            <xdr:cNvPr id="5" name="Diagramm 4">
              <a:extLst>
                <a:ext uri="{FF2B5EF4-FFF2-40B4-BE49-F238E27FC236}">
                  <a16:creationId xmlns:a16="http://schemas.microsoft.com/office/drawing/2014/main" id="{0DE29E4E-F2F7-45E0-8B3D-414811EBAC9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7411698" y="13554074"/>
              <a:ext cx="12696827" cy="678180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22</xdr:col>
      <xdr:colOff>718397</xdr:colOff>
      <xdr:row>83</xdr:row>
      <xdr:rowOff>76200</xdr:rowOff>
    </xdr:from>
    <xdr:ext cx="1550361" cy="610936"/>
    <xdr:sp macro="" textlink="">
      <xdr:nvSpPr>
        <xdr:cNvPr id="6" name="Textfeld 5">
          <a:extLst>
            <a:ext uri="{FF2B5EF4-FFF2-40B4-BE49-F238E27FC236}">
              <a16:creationId xmlns:a16="http://schemas.microsoft.com/office/drawing/2014/main" id="{4F83F3F4-0255-45F1-99C5-3F035AD35333}"/>
            </a:ext>
          </a:extLst>
        </xdr:cNvPr>
        <xdr:cNvSpPr txBox="1"/>
      </xdr:nvSpPr>
      <xdr:spPr>
        <a:xfrm>
          <a:off x="22949747" y="16678275"/>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Rauchen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19</xdr:col>
      <xdr:colOff>944471</xdr:colOff>
      <xdr:row>47</xdr:row>
      <xdr:rowOff>141539</xdr:rowOff>
    </xdr:from>
    <xdr:ext cx="1593513" cy="610936"/>
    <xdr:sp macro="" textlink="">
      <xdr:nvSpPr>
        <xdr:cNvPr id="7" name="Textfeld 6">
          <a:extLst>
            <a:ext uri="{FF2B5EF4-FFF2-40B4-BE49-F238E27FC236}">
              <a16:creationId xmlns:a16="http://schemas.microsoft.com/office/drawing/2014/main" id="{D94D0557-9C32-46FB-BE01-C90CC4B29B84}"/>
            </a:ext>
          </a:extLst>
        </xdr:cNvPr>
        <xdr:cNvSpPr txBox="1"/>
      </xdr:nvSpPr>
      <xdr:spPr>
        <a:xfrm>
          <a:off x="20204021" y="9542714"/>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Cannabis</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0</xdr:colOff>
      <xdr:row>103</xdr:row>
      <xdr:rowOff>0</xdr:rowOff>
    </xdr:from>
    <xdr:to>
      <xdr:col>25</xdr:col>
      <xdr:colOff>942975</xdr:colOff>
      <xdr:row>130</xdr:row>
      <xdr:rowOff>0</xdr:rowOff>
    </xdr:to>
    <mc:AlternateContent xmlns:mc="http://schemas.openxmlformats.org/markup-compatibility/2006">
      <mc:Choice xmlns:cx1="http://schemas.microsoft.com/office/drawing/2015/9/8/chartex" Requires="cx1">
        <xdr:graphicFrame macro="">
          <xdr:nvGraphicFramePr>
            <xdr:cNvPr id="8" name="Diagramm 7">
              <a:extLst>
                <a:ext uri="{FF2B5EF4-FFF2-40B4-BE49-F238E27FC236}">
                  <a16:creationId xmlns:a16="http://schemas.microsoft.com/office/drawing/2014/main" id="{0CF80728-AC10-4E72-AA04-5D6FFA8F4D4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7278350" y="20602575"/>
              <a:ext cx="8867775" cy="54006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642196</xdr:colOff>
      <xdr:row>115</xdr:row>
      <xdr:rowOff>38100</xdr:rowOff>
    </xdr:from>
    <xdr:ext cx="1550360" cy="610936"/>
    <xdr:sp macro="" textlink="">
      <xdr:nvSpPr>
        <xdr:cNvPr id="9" name="Textfeld 8">
          <a:extLst>
            <a:ext uri="{FF2B5EF4-FFF2-40B4-BE49-F238E27FC236}">
              <a16:creationId xmlns:a16="http://schemas.microsoft.com/office/drawing/2014/main" id="{ED243D37-CEDE-47FB-8EEF-FBCAFDDE1BD2}"/>
            </a:ext>
          </a:extLst>
        </xdr:cNvPr>
        <xdr:cNvSpPr txBox="1"/>
      </xdr:nvSpPr>
      <xdr:spPr>
        <a:xfrm>
          <a:off x="20892346" y="2304097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Selbstvertrauen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0</xdr:colOff>
      <xdr:row>132</xdr:row>
      <xdr:rowOff>0</xdr:rowOff>
    </xdr:from>
    <xdr:to>
      <xdr:col>25</xdr:col>
      <xdr:colOff>942975</xdr:colOff>
      <xdr:row>159</xdr:row>
      <xdr:rowOff>0</xdr:rowOff>
    </xdr:to>
    <mc:AlternateContent xmlns:mc="http://schemas.openxmlformats.org/markup-compatibility/2006">
      <mc:Choice xmlns:cx1="http://schemas.microsoft.com/office/drawing/2015/9/8/chartex" Requires="cx1">
        <xdr:graphicFrame macro="">
          <xdr:nvGraphicFramePr>
            <xdr:cNvPr id="10" name="Diagramm 9">
              <a:extLst>
                <a:ext uri="{FF2B5EF4-FFF2-40B4-BE49-F238E27FC236}">
                  <a16:creationId xmlns:a16="http://schemas.microsoft.com/office/drawing/2014/main" id="{58D19C77-E13B-4118-9F9A-6B6FA49BAE3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17278350" y="26403300"/>
              <a:ext cx="8867775" cy="54006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746971</xdr:colOff>
      <xdr:row>144</xdr:row>
      <xdr:rowOff>28575</xdr:rowOff>
    </xdr:from>
    <xdr:ext cx="1550360" cy="610936"/>
    <xdr:sp macro="" textlink="">
      <xdr:nvSpPr>
        <xdr:cNvPr id="11" name="Textfeld 10">
          <a:extLst>
            <a:ext uri="{FF2B5EF4-FFF2-40B4-BE49-F238E27FC236}">
              <a16:creationId xmlns:a16="http://schemas.microsoft.com/office/drawing/2014/main" id="{7B0EA490-C13B-4EC5-B6D8-424E129DCF33}"/>
            </a:ext>
          </a:extLst>
        </xdr:cNvPr>
        <xdr:cNvSpPr txBox="1"/>
      </xdr:nvSpPr>
      <xdr:spPr>
        <a:xfrm>
          <a:off x="20997121" y="2883217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Stress</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9</xdr:col>
      <xdr:colOff>180975</xdr:colOff>
      <xdr:row>1</xdr:row>
      <xdr:rowOff>190499</xdr:rowOff>
    </xdr:from>
    <xdr:to>
      <xdr:col>16</xdr:col>
      <xdr:colOff>666749</xdr:colOff>
      <xdr:row>19</xdr:row>
      <xdr:rowOff>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F858DC37-A450-4845-93AA-363490C45EA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9963150" y="390524"/>
              <a:ext cx="7419974" cy="3609976"/>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12</xdr:col>
      <xdr:colOff>265771</xdr:colOff>
      <xdr:row>7</xdr:row>
      <xdr:rowOff>171449</xdr:rowOff>
    </xdr:from>
    <xdr:ext cx="1361718" cy="870238"/>
    <xdr:sp macro="" textlink="">
      <xdr:nvSpPr>
        <xdr:cNvPr id="3" name="Textfeld 2">
          <a:extLst>
            <a:ext uri="{FF2B5EF4-FFF2-40B4-BE49-F238E27FC236}">
              <a16:creationId xmlns:a16="http://schemas.microsoft.com/office/drawing/2014/main" id="{73CDBCD1-F837-446E-BFDE-2CD4B48A43DC}"/>
            </a:ext>
          </a:extLst>
        </xdr:cNvPr>
        <xdr:cNvSpPr txBox="1"/>
      </xdr:nvSpPr>
      <xdr:spPr>
        <a:xfrm>
          <a:off x="13019746" y="1771649"/>
          <a:ext cx="1361718" cy="870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Arbeitsblätter</a:t>
          </a:r>
        </a:p>
        <a:p>
          <a:pPr algn="ctr"/>
          <a:r>
            <a:rPr lang="de-CH" sz="1600" b="1">
              <a:latin typeface="Dosis" panose="02010503020202060003" pitchFamily="2" charset="0"/>
            </a:rPr>
            <a:t>feelok.de</a:t>
          </a:r>
        </a:p>
        <a:p>
          <a:pPr algn="ctr"/>
          <a:r>
            <a:rPr lang="de-CH" sz="1600" b="0" i="1">
              <a:latin typeface="Dosis" panose="02010503020202060003" pitchFamily="2" charset="0"/>
            </a:rPr>
            <a:t>Download</a:t>
          </a:r>
          <a:endParaRPr lang="de-CH" sz="1100" b="0" i="1">
            <a:latin typeface="Dosis" panose="02010503020202060003" pitchFamily="2" charset="0"/>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16</xdr:col>
      <xdr:colOff>0</xdr:colOff>
      <xdr:row>2</xdr:row>
      <xdr:rowOff>0</xdr:rowOff>
    </xdr:from>
    <xdr:to>
      <xdr:col>26</xdr:col>
      <xdr:colOff>409576</xdr:colOff>
      <xdr:row>48</xdr:row>
      <xdr:rowOff>190500</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5C578214-E973-4251-95C2-AC2E62A545E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6544925" y="400050"/>
              <a:ext cx="10315576" cy="93916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19</xdr:col>
      <xdr:colOff>983203</xdr:colOff>
      <xdr:row>22</xdr:row>
      <xdr:rowOff>85725</xdr:rowOff>
    </xdr:from>
    <xdr:ext cx="2574808" cy="1000017"/>
    <xdr:sp macro="" textlink="">
      <xdr:nvSpPr>
        <xdr:cNvPr id="5" name="Textfeld 4">
          <a:extLst>
            <a:ext uri="{FF2B5EF4-FFF2-40B4-BE49-F238E27FC236}">
              <a16:creationId xmlns:a16="http://schemas.microsoft.com/office/drawing/2014/main" id="{6C1A2CB8-5705-447D-8E57-58271F192840}"/>
            </a:ext>
          </a:extLst>
        </xdr:cNvPr>
        <xdr:cNvSpPr txBox="1"/>
      </xdr:nvSpPr>
      <xdr:spPr>
        <a:xfrm>
          <a:off x="20499928" y="4486275"/>
          <a:ext cx="2574808" cy="1000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2800" b="1">
              <a:latin typeface="Dosis" panose="02010503020202060003" pitchFamily="2" charset="0"/>
            </a:rPr>
            <a:t>feel-ok</a:t>
          </a:r>
        </a:p>
        <a:p>
          <a:pPr algn="ctr"/>
          <a:r>
            <a:rPr lang="de-CH" sz="2800" b="0" i="1">
              <a:latin typeface="Dosis" panose="02010503020202060003" pitchFamily="2" charset="0"/>
            </a:rPr>
            <a:t>Interventionstage</a:t>
          </a:r>
          <a:endParaRPr lang="de-CH" sz="1800" b="0" i="1">
            <a:latin typeface="Dosis" panose="02010503020202060003" pitchFamily="2"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819151</xdr:colOff>
      <xdr:row>1</xdr:row>
      <xdr:rowOff>76199</xdr:rowOff>
    </xdr:from>
    <xdr:to>
      <xdr:col>24</xdr:col>
      <xdr:colOff>962025</xdr:colOff>
      <xdr:row>22</xdr:row>
      <xdr:rowOff>180975</xdr:rowOff>
    </xdr:to>
    <mc:AlternateContent xmlns:mc="http://schemas.openxmlformats.org/markup-compatibility/2006">
      <mc:Choice xmlns:cx1="http://schemas.microsoft.com/office/drawing/2015/9/8/chartex" Requires="cx1">
        <xdr:graphicFrame macro="">
          <xdr:nvGraphicFramePr>
            <xdr:cNvPr id="3" name="Diagramm 2">
              <a:extLst>
                <a:ext uri="{FF2B5EF4-FFF2-40B4-BE49-F238E27FC236}">
                  <a16:creationId xmlns:a16="http://schemas.microsoft.com/office/drawing/2014/main" id="{2AF22AE5-4333-4D1E-BC37-3E980E90EB9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6811626" y="276224"/>
              <a:ext cx="8067674" cy="430530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99271</xdr:colOff>
      <xdr:row>10</xdr:row>
      <xdr:rowOff>95250</xdr:rowOff>
    </xdr:from>
    <xdr:ext cx="1550360" cy="610936"/>
    <xdr:sp macro="" textlink="">
      <xdr:nvSpPr>
        <xdr:cNvPr id="4" name="Textfeld 3">
          <a:extLst>
            <a:ext uri="{FF2B5EF4-FFF2-40B4-BE49-F238E27FC236}">
              <a16:creationId xmlns:a16="http://schemas.microsoft.com/office/drawing/2014/main" id="{1A9082E6-89DE-4E2A-BD18-9E0EA790A91F}"/>
            </a:ext>
          </a:extLst>
        </xdr:cNvPr>
        <xdr:cNvSpPr txBox="1"/>
      </xdr:nvSpPr>
      <xdr:spPr>
        <a:xfrm>
          <a:off x="20054146" y="2095500"/>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Beruf</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16</xdr:col>
      <xdr:colOff>857248</xdr:colOff>
      <xdr:row>23</xdr:row>
      <xdr:rowOff>9525</xdr:rowOff>
    </xdr:from>
    <xdr:to>
      <xdr:col>24</xdr:col>
      <xdr:colOff>723899</xdr:colOff>
      <xdr:row>50</xdr:row>
      <xdr:rowOff>133350</xdr:rowOff>
    </xdr:to>
    <mc:AlternateContent xmlns:mc="http://schemas.openxmlformats.org/markup-compatibility/2006">
      <mc:Choice xmlns:cx1="http://schemas.microsoft.com/office/drawing/2015/9/8/chartex" Requires="cx1">
        <xdr:graphicFrame macro="">
          <xdr:nvGraphicFramePr>
            <xdr:cNvPr id="7" name="Diagramm 6">
              <a:extLst>
                <a:ext uri="{FF2B5EF4-FFF2-40B4-BE49-F238E27FC236}">
                  <a16:creationId xmlns:a16="http://schemas.microsoft.com/office/drawing/2014/main" id="{B7E7D994-6F78-47B0-921D-BB262DB6598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6849723" y="4610100"/>
              <a:ext cx="7791451" cy="552450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16</xdr:col>
      <xdr:colOff>876299</xdr:colOff>
      <xdr:row>51</xdr:row>
      <xdr:rowOff>57148</xdr:rowOff>
    </xdr:from>
    <xdr:to>
      <xdr:col>24</xdr:col>
      <xdr:colOff>219075</xdr:colOff>
      <xdr:row>87</xdr:row>
      <xdr:rowOff>19049</xdr:rowOff>
    </xdr:to>
    <mc:AlternateContent xmlns:mc="http://schemas.openxmlformats.org/markup-compatibility/2006">
      <mc:Choice xmlns:cx1="http://schemas.microsoft.com/office/drawing/2015/9/8/chartex" Requires="cx1">
        <xdr:graphicFrame macro="">
          <xdr:nvGraphicFramePr>
            <xdr:cNvPr id="10" name="Diagramm 9">
              <a:extLst>
                <a:ext uri="{FF2B5EF4-FFF2-40B4-BE49-F238E27FC236}">
                  <a16:creationId xmlns:a16="http://schemas.microsoft.com/office/drawing/2014/main" id="{321506A0-7BC0-4E5E-86C2-1AB50FB6B6C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6868774" y="10258423"/>
              <a:ext cx="7267576" cy="7162801"/>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19</xdr:col>
      <xdr:colOff>667178</xdr:colOff>
      <xdr:row>67</xdr:row>
      <xdr:rowOff>93914</xdr:rowOff>
    </xdr:from>
    <xdr:ext cx="1728999" cy="610936"/>
    <xdr:sp macro="" textlink="">
      <xdr:nvSpPr>
        <xdr:cNvPr id="8" name="Textfeld 7">
          <a:extLst>
            <a:ext uri="{FF2B5EF4-FFF2-40B4-BE49-F238E27FC236}">
              <a16:creationId xmlns:a16="http://schemas.microsoft.com/office/drawing/2014/main" id="{2CF5D165-2078-4459-BE41-91C2F2165CAF}"/>
            </a:ext>
          </a:extLst>
        </xdr:cNvPr>
        <xdr:cNvSpPr txBox="1"/>
      </xdr:nvSpPr>
      <xdr:spPr>
        <a:xfrm>
          <a:off x="19631453" y="13495589"/>
          <a:ext cx="1728999"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Medienkompetenz</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19</xdr:col>
      <xdr:colOff>982571</xdr:colOff>
      <xdr:row>35</xdr:row>
      <xdr:rowOff>36764</xdr:rowOff>
    </xdr:from>
    <xdr:ext cx="1593513" cy="610936"/>
    <xdr:sp macro="" textlink="">
      <xdr:nvSpPr>
        <xdr:cNvPr id="9" name="Textfeld 8">
          <a:extLst>
            <a:ext uri="{FF2B5EF4-FFF2-40B4-BE49-F238E27FC236}">
              <a16:creationId xmlns:a16="http://schemas.microsoft.com/office/drawing/2014/main" id="{15AFF6A8-F167-43B9-ACA4-DA0F396CA54F}"/>
            </a:ext>
          </a:extLst>
        </xdr:cNvPr>
        <xdr:cNvSpPr txBox="1"/>
      </xdr:nvSpPr>
      <xdr:spPr>
        <a:xfrm>
          <a:off x="19946846" y="7037639"/>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Sport,</a:t>
          </a:r>
          <a:r>
            <a:rPr lang="de-CH" sz="1600" b="1" baseline="0">
              <a:latin typeface="Dosis" panose="02010503020202060003" pitchFamily="2" charset="0"/>
            </a:rPr>
            <a:t> Bewegung</a:t>
          </a:r>
          <a:endParaRPr lang="de-CH" sz="1600" b="1">
            <a:latin typeface="Dosis" panose="02010503020202060003" pitchFamily="2" charset="0"/>
          </a:endParaRP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6</xdr:col>
      <xdr:colOff>85725</xdr:colOff>
      <xdr:row>18</xdr:row>
      <xdr:rowOff>104775</xdr:rowOff>
    </xdr:from>
    <xdr:to>
      <xdr:col>11</xdr:col>
      <xdr:colOff>800100</xdr:colOff>
      <xdr:row>18</xdr:row>
      <xdr:rowOff>104775</xdr:rowOff>
    </xdr:to>
    <xdr:cxnSp macro="">
      <xdr:nvCxnSpPr>
        <xdr:cNvPr id="3" name="Gerade Verbindung mit Pfeil 2">
          <a:extLst>
            <a:ext uri="{FF2B5EF4-FFF2-40B4-BE49-F238E27FC236}">
              <a16:creationId xmlns:a16="http://schemas.microsoft.com/office/drawing/2014/main" id="{40340377-B8DF-40C8-BF66-BBA7AFDDDA72}"/>
            </a:ext>
          </a:extLst>
        </xdr:cNvPr>
        <xdr:cNvCxnSpPr/>
      </xdr:nvCxnSpPr>
      <xdr:spPr>
        <a:xfrm>
          <a:off x="6048375" y="3705225"/>
          <a:ext cx="4676775"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5</xdr:col>
      <xdr:colOff>161925</xdr:colOff>
      <xdr:row>30</xdr:row>
      <xdr:rowOff>104775</xdr:rowOff>
    </xdr:from>
    <xdr:to>
      <xdr:col>8</xdr:col>
      <xdr:colOff>895350</xdr:colOff>
      <xdr:row>30</xdr:row>
      <xdr:rowOff>104775</xdr:rowOff>
    </xdr:to>
    <xdr:cxnSp macro="">
      <xdr:nvCxnSpPr>
        <xdr:cNvPr id="4" name="Gerade Verbindung mit Pfeil 3">
          <a:extLst>
            <a:ext uri="{FF2B5EF4-FFF2-40B4-BE49-F238E27FC236}">
              <a16:creationId xmlns:a16="http://schemas.microsoft.com/office/drawing/2014/main" id="{E683C16F-D8E4-4A5C-B931-D1331EBE86C6}"/>
            </a:ext>
          </a:extLst>
        </xdr:cNvPr>
        <xdr:cNvCxnSpPr/>
      </xdr:nvCxnSpPr>
      <xdr:spPr>
        <a:xfrm>
          <a:off x="5133975" y="6105525"/>
          <a:ext cx="2714625"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5</xdr:col>
      <xdr:colOff>161925</xdr:colOff>
      <xdr:row>42</xdr:row>
      <xdr:rowOff>104775</xdr:rowOff>
    </xdr:from>
    <xdr:to>
      <xdr:col>5</xdr:col>
      <xdr:colOff>847725</xdr:colOff>
      <xdr:row>42</xdr:row>
      <xdr:rowOff>104775</xdr:rowOff>
    </xdr:to>
    <xdr:cxnSp macro="">
      <xdr:nvCxnSpPr>
        <xdr:cNvPr id="6" name="Gerade Verbindung mit Pfeil 5">
          <a:extLst>
            <a:ext uri="{FF2B5EF4-FFF2-40B4-BE49-F238E27FC236}">
              <a16:creationId xmlns:a16="http://schemas.microsoft.com/office/drawing/2014/main" id="{92817992-D483-49B9-AB4B-0A0420AF0442}"/>
            </a:ext>
          </a:extLst>
        </xdr:cNvPr>
        <xdr:cNvCxnSpPr/>
      </xdr:nvCxnSpPr>
      <xdr:spPr>
        <a:xfrm>
          <a:off x="5133975" y="8505825"/>
          <a:ext cx="685800"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714375</xdr:colOff>
      <xdr:row>4</xdr:row>
      <xdr:rowOff>142875</xdr:rowOff>
    </xdr:from>
    <xdr:to>
      <xdr:col>25</xdr:col>
      <xdr:colOff>666750</xdr:colOff>
      <xdr:row>30</xdr:row>
      <xdr:rowOff>142875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26028DB7-C452-4E39-8AD4-7CD65EB2F05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002125" y="942975"/>
              <a:ext cx="8867775" cy="52006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461221</xdr:colOff>
      <xdr:row>16</xdr:row>
      <xdr:rowOff>85725</xdr:rowOff>
    </xdr:from>
    <xdr:ext cx="1550360" cy="610936"/>
    <xdr:sp macro="" textlink="">
      <xdr:nvSpPr>
        <xdr:cNvPr id="3" name="Textfeld 2">
          <a:extLst>
            <a:ext uri="{FF2B5EF4-FFF2-40B4-BE49-F238E27FC236}">
              <a16:creationId xmlns:a16="http://schemas.microsoft.com/office/drawing/2014/main" id="{E49BD8BA-588E-4AF0-A2A6-A45A3617148B}"/>
            </a:ext>
          </a:extLst>
        </xdr:cNvPr>
        <xdr:cNvSpPr txBox="1"/>
      </xdr:nvSpPr>
      <xdr:spPr>
        <a:xfrm>
          <a:off x="20711371" y="328612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Alkohol</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16</xdr:col>
      <xdr:colOff>742950</xdr:colOff>
      <xdr:row>31</xdr:row>
      <xdr:rowOff>19051</xdr:rowOff>
    </xdr:from>
    <xdr:to>
      <xdr:col>24</xdr:col>
      <xdr:colOff>676276</xdr:colOff>
      <xdr:row>65</xdr:row>
      <xdr:rowOff>104775</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744E6FC1-C01F-4DCF-B1D5-ABF34251CAF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7030700" y="6219826"/>
              <a:ext cx="7858126" cy="6886574"/>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17</xdr:col>
      <xdr:colOff>133348</xdr:colOff>
      <xdr:row>66</xdr:row>
      <xdr:rowOff>152399</xdr:rowOff>
    </xdr:from>
    <xdr:to>
      <xdr:col>29</xdr:col>
      <xdr:colOff>942975</xdr:colOff>
      <xdr:row>105</xdr:row>
      <xdr:rowOff>133350</xdr:rowOff>
    </xdr:to>
    <mc:AlternateContent xmlns:mc="http://schemas.openxmlformats.org/markup-compatibility/2006">
      <mc:Choice xmlns:cx1="http://schemas.microsoft.com/office/drawing/2015/9/8/chartex" Requires="cx1">
        <xdr:graphicFrame macro="">
          <xdr:nvGraphicFramePr>
            <xdr:cNvPr id="5" name="Diagramm 4">
              <a:extLst>
                <a:ext uri="{FF2B5EF4-FFF2-40B4-BE49-F238E27FC236}">
                  <a16:creationId xmlns:a16="http://schemas.microsoft.com/office/drawing/2014/main" id="{1176B720-2442-456A-B50B-11ED800EE84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7411698" y="13354049"/>
              <a:ext cx="12696827" cy="7781926"/>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22</xdr:col>
      <xdr:colOff>689822</xdr:colOff>
      <xdr:row>84</xdr:row>
      <xdr:rowOff>47625</xdr:rowOff>
    </xdr:from>
    <xdr:ext cx="1550361" cy="610936"/>
    <xdr:sp macro="" textlink="">
      <xdr:nvSpPr>
        <xdr:cNvPr id="6" name="Textfeld 5">
          <a:extLst>
            <a:ext uri="{FF2B5EF4-FFF2-40B4-BE49-F238E27FC236}">
              <a16:creationId xmlns:a16="http://schemas.microsoft.com/office/drawing/2014/main" id="{35AEBFF1-9647-4231-A85D-E7DF66AF0812}"/>
            </a:ext>
          </a:extLst>
        </xdr:cNvPr>
        <xdr:cNvSpPr txBox="1"/>
      </xdr:nvSpPr>
      <xdr:spPr>
        <a:xfrm>
          <a:off x="22921172" y="16849725"/>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Rauchen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19</xdr:col>
      <xdr:colOff>944471</xdr:colOff>
      <xdr:row>46</xdr:row>
      <xdr:rowOff>132014</xdr:rowOff>
    </xdr:from>
    <xdr:ext cx="1593513" cy="610936"/>
    <xdr:sp macro="" textlink="">
      <xdr:nvSpPr>
        <xdr:cNvPr id="7" name="Textfeld 6">
          <a:extLst>
            <a:ext uri="{FF2B5EF4-FFF2-40B4-BE49-F238E27FC236}">
              <a16:creationId xmlns:a16="http://schemas.microsoft.com/office/drawing/2014/main" id="{7DFA4097-D6D9-47E4-8C7E-9C5C4ED1845A}"/>
            </a:ext>
          </a:extLst>
        </xdr:cNvPr>
        <xdr:cNvSpPr txBox="1"/>
      </xdr:nvSpPr>
      <xdr:spPr>
        <a:xfrm>
          <a:off x="20204021" y="9333164"/>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Cannabis</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16</xdr:col>
      <xdr:colOff>714375</xdr:colOff>
      <xdr:row>4</xdr:row>
      <xdr:rowOff>142874</xdr:rowOff>
    </xdr:from>
    <xdr:to>
      <xdr:col>25</xdr:col>
      <xdr:colOff>809624</xdr:colOff>
      <xdr:row>41</xdr:row>
      <xdr:rowOff>28575</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57FFC1A1-4410-4BD9-9F9F-8C84F76C4E4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002125" y="942974"/>
              <a:ext cx="9010649" cy="7286626"/>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16</xdr:col>
      <xdr:colOff>819148</xdr:colOff>
      <xdr:row>43</xdr:row>
      <xdr:rowOff>190499</xdr:rowOff>
    </xdr:from>
    <xdr:to>
      <xdr:col>25</xdr:col>
      <xdr:colOff>495300</xdr:colOff>
      <xdr:row>73</xdr:row>
      <xdr:rowOff>123825</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04E4E020-7753-400F-A140-5ECC0FE4A0E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7106898" y="8791574"/>
              <a:ext cx="8591552" cy="5934076"/>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404072</xdr:colOff>
      <xdr:row>57</xdr:row>
      <xdr:rowOff>95250</xdr:rowOff>
    </xdr:from>
    <xdr:ext cx="1550361" cy="610936"/>
    <xdr:sp macro="" textlink="">
      <xdr:nvSpPr>
        <xdr:cNvPr id="6" name="Textfeld 5">
          <a:extLst>
            <a:ext uri="{FF2B5EF4-FFF2-40B4-BE49-F238E27FC236}">
              <a16:creationId xmlns:a16="http://schemas.microsoft.com/office/drawing/2014/main" id="{E5C4DB13-978C-4275-9032-A1F0A95EA1D5}"/>
            </a:ext>
          </a:extLst>
        </xdr:cNvPr>
        <xdr:cNvSpPr txBox="1"/>
      </xdr:nvSpPr>
      <xdr:spPr>
        <a:xfrm>
          <a:off x="20654222" y="11496675"/>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Suizidalität</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20</xdr:col>
      <xdr:colOff>420596</xdr:colOff>
      <xdr:row>20</xdr:row>
      <xdr:rowOff>179639</xdr:rowOff>
    </xdr:from>
    <xdr:ext cx="1593513" cy="610936"/>
    <xdr:sp macro="" textlink="">
      <xdr:nvSpPr>
        <xdr:cNvPr id="7" name="Textfeld 6">
          <a:extLst>
            <a:ext uri="{FF2B5EF4-FFF2-40B4-BE49-F238E27FC236}">
              <a16:creationId xmlns:a16="http://schemas.microsoft.com/office/drawing/2014/main" id="{8C471C16-049A-478C-8F8B-726BC6AED622}"/>
            </a:ext>
          </a:extLst>
        </xdr:cNvPr>
        <xdr:cNvSpPr txBox="1"/>
      </xdr:nvSpPr>
      <xdr:spPr>
        <a:xfrm>
          <a:off x="20670746" y="4180139"/>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Gewalt</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17</xdr:col>
      <xdr:colOff>571500</xdr:colOff>
      <xdr:row>0</xdr:row>
      <xdr:rowOff>142875</xdr:rowOff>
    </xdr:from>
    <xdr:to>
      <xdr:col>24</xdr:col>
      <xdr:colOff>381000</xdr:colOff>
      <xdr:row>21</xdr:row>
      <xdr:rowOff>76200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DDDC03D1-50F1-465C-BCCA-B4F24728C60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8021300" y="142875"/>
              <a:ext cx="6743700" cy="41338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184996</xdr:colOff>
      <xdr:row>9</xdr:row>
      <xdr:rowOff>76200</xdr:rowOff>
    </xdr:from>
    <xdr:ext cx="1550360" cy="610936"/>
    <xdr:sp macro="" textlink="">
      <xdr:nvSpPr>
        <xdr:cNvPr id="3" name="Textfeld 2">
          <a:extLst>
            <a:ext uri="{FF2B5EF4-FFF2-40B4-BE49-F238E27FC236}">
              <a16:creationId xmlns:a16="http://schemas.microsoft.com/office/drawing/2014/main" id="{9F0CAB82-9FC1-450A-BB4C-999E4C21962B}"/>
            </a:ext>
          </a:extLst>
        </xdr:cNvPr>
        <xdr:cNvSpPr txBox="1"/>
      </xdr:nvSpPr>
      <xdr:spPr>
        <a:xfrm>
          <a:off x="20606596" y="187642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Ernährung</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561974</xdr:colOff>
      <xdr:row>21</xdr:row>
      <xdr:rowOff>95250</xdr:rowOff>
    </xdr:from>
    <xdr:to>
      <xdr:col>28</xdr:col>
      <xdr:colOff>866775</xdr:colOff>
      <xdr:row>56</xdr:row>
      <xdr:rowOff>142875</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30D2412A-D09E-45F9-B525-B800F427BCB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8011774" y="4295775"/>
              <a:ext cx="11201401" cy="704850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xdr:from>
      <xdr:col>17</xdr:col>
      <xdr:colOff>561974</xdr:colOff>
      <xdr:row>56</xdr:row>
      <xdr:rowOff>180975</xdr:rowOff>
    </xdr:from>
    <xdr:to>
      <xdr:col>23</xdr:col>
      <xdr:colOff>533400</xdr:colOff>
      <xdr:row>84</xdr:row>
      <xdr:rowOff>28575</xdr:rowOff>
    </xdr:to>
    <mc:AlternateContent xmlns:mc="http://schemas.openxmlformats.org/markup-compatibility/2006">
      <mc:Choice xmlns:cx1="http://schemas.microsoft.com/office/drawing/2015/9/8/chartex" Requires="cx1">
        <xdr:graphicFrame macro="">
          <xdr:nvGraphicFramePr>
            <xdr:cNvPr id="5" name="Diagramm 4">
              <a:extLst>
                <a:ext uri="{FF2B5EF4-FFF2-40B4-BE49-F238E27FC236}">
                  <a16:creationId xmlns:a16="http://schemas.microsoft.com/office/drawing/2014/main" id="{1D7C5D17-791B-474F-87AD-2A7EE110CD0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8011774" y="11382375"/>
              <a:ext cx="5915026" cy="544830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19</xdr:col>
      <xdr:colOff>794597</xdr:colOff>
      <xdr:row>68</xdr:row>
      <xdr:rowOff>190500</xdr:rowOff>
    </xdr:from>
    <xdr:ext cx="1550361" cy="610936"/>
    <xdr:sp macro="" textlink="">
      <xdr:nvSpPr>
        <xdr:cNvPr id="6" name="Textfeld 5">
          <a:extLst>
            <a:ext uri="{FF2B5EF4-FFF2-40B4-BE49-F238E27FC236}">
              <a16:creationId xmlns:a16="http://schemas.microsoft.com/office/drawing/2014/main" id="{A64B34CD-283E-42D5-9B96-CBCF823879BE}"/>
            </a:ext>
          </a:extLst>
        </xdr:cNvPr>
        <xdr:cNvSpPr txBox="1"/>
      </xdr:nvSpPr>
      <xdr:spPr>
        <a:xfrm>
          <a:off x="20225597" y="13792200"/>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Selbstvertrauen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22</xdr:col>
      <xdr:colOff>268244</xdr:colOff>
      <xdr:row>37</xdr:row>
      <xdr:rowOff>198689</xdr:rowOff>
    </xdr:from>
    <xdr:ext cx="2069670" cy="610936"/>
    <xdr:sp macro="" textlink="">
      <xdr:nvSpPr>
        <xdr:cNvPr id="7" name="Textfeld 6">
          <a:extLst>
            <a:ext uri="{FF2B5EF4-FFF2-40B4-BE49-F238E27FC236}">
              <a16:creationId xmlns:a16="http://schemas.microsoft.com/office/drawing/2014/main" id="{D7974A3C-3D59-4A9A-9D7C-45F9907301CF}"/>
            </a:ext>
          </a:extLst>
        </xdr:cNvPr>
        <xdr:cNvSpPr txBox="1"/>
      </xdr:nvSpPr>
      <xdr:spPr>
        <a:xfrm>
          <a:off x="22671044" y="7599614"/>
          <a:ext cx="206967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Gewicht, Essstörungen</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552448</xdr:colOff>
      <xdr:row>84</xdr:row>
      <xdr:rowOff>95249</xdr:rowOff>
    </xdr:from>
    <xdr:to>
      <xdr:col>24</xdr:col>
      <xdr:colOff>609599</xdr:colOff>
      <xdr:row>116</xdr:row>
      <xdr:rowOff>200024</xdr:rowOff>
    </xdr:to>
    <mc:AlternateContent xmlns:mc="http://schemas.openxmlformats.org/markup-compatibility/2006">
      <mc:Choice xmlns:cx1="http://schemas.microsoft.com/office/drawing/2015/9/8/chartex" Requires="cx1">
        <xdr:graphicFrame macro="">
          <xdr:nvGraphicFramePr>
            <xdr:cNvPr id="8" name="Diagramm 7">
              <a:extLst>
                <a:ext uri="{FF2B5EF4-FFF2-40B4-BE49-F238E27FC236}">
                  <a16:creationId xmlns:a16="http://schemas.microsoft.com/office/drawing/2014/main" id="{BCFD9F6E-C91A-40ED-B5A5-3FD687F2CF2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8002248" y="16897349"/>
              <a:ext cx="6991351" cy="65055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166854</xdr:colOff>
      <xdr:row>99</xdr:row>
      <xdr:rowOff>57149</xdr:rowOff>
    </xdr:from>
    <xdr:ext cx="1883401" cy="610936"/>
    <xdr:sp macro="" textlink="">
      <xdr:nvSpPr>
        <xdr:cNvPr id="9" name="Textfeld 8">
          <a:extLst>
            <a:ext uri="{FF2B5EF4-FFF2-40B4-BE49-F238E27FC236}">
              <a16:creationId xmlns:a16="http://schemas.microsoft.com/office/drawing/2014/main" id="{1AA53CC2-20F4-4F38-866A-249BAD3BC15A}"/>
            </a:ext>
          </a:extLst>
        </xdr:cNvPr>
        <xdr:cNvSpPr txBox="1"/>
      </xdr:nvSpPr>
      <xdr:spPr>
        <a:xfrm>
          <a:off x="20588454" y="19859624"/>
          <a:ext cx="188340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Liebe und Sexualität</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17</xdr:col>
      <xdr:colOff>552448</xdr:colOff>
      <xdr:row>117</xdr:row>
      <xdr:rowOff>76199</xdr:rowOff>
    </xdr:from>
    <xdr:to>
      <xdr:col>24</xdr:col>
      <xdr:colOff>609599</xdr:colOff>
      <xdr:row>149</xdr:row>
      <xdr:rowOff>180974</xdr:rowOff>
    </xdr:to>
    <mc:AlternateContent xmlns:mc="http://schemas.openxmlformats.org/markup-compatibility/2006">
      <mc:Choice xmlns:cx1="http://schemas.microsoft.com/office/drawing/2015/9/8/chartex" Requires="cx1">
        <xdr:graphicFrame macro="">
          <xdr:nvGraphicFramePr>
            <xdr:cNvPr id="10" name="Diagramm 9">
              <a:extLst>
                <a:ext uri="{FF2B5EF4-FFF2-40B4-BE49-F238E27FC236}">
                  <a16:creationId xmlns:a16="http://schemas.microsoft.com/office/drawing/2014/main" id="{25170BCF-1D81-4B1D-A703-7A2B2E6E3B5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18002248" y="23479124"/>
              <a:ext cx="6991351" cy="65055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20</xdr:col>
      <xdr:colOff>400049</xdr:colOff>
      <xdr:row>132</xdr:row>
      <xdr:rowOff>38099</xdr:rowOff>
    </xdr:from>
    <xdr:ext cx="1550361" cy="610936"/>
    <xdr:sp macro="" textlink="">
      <xdr:nvSpPr>
        <xdr:cNvPr id="11" name="Textfeld 10">
          <a:extLst>
            <a:ext uri="{FF2B5EF4-FFF2-40B4-BE49-F238E27FC236}">
              <a16:creationId xmlns:a16="http://schemas.microsoft.com/office/drawing/2014/main" id="{32D38E10-07CF-435C-92D5-D1BEC818DB08}"/>
            </a:ext>
          </a:extLst>
        </xdr:cNvPr>
        <xdr:cNvSpPr txBox="1"/>
      </xdr:nvSpPr>
      <xdr:spPr>
        <a:xfrm>
          <a:off x="20821649" y="26441399"/>
          <a:ext cx="1550361"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Stress</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16</xdr:col>
      <xdr:colOff>714376</xdr:colOff>
      <xdr:row>4</xdr:row>
      <xdr:rowOff>142875</xdr:rowOff>
    </xdr:from>
    <xdr:to>
      <xdr:col>24</xdr:col>
      <xdr:colOff>381000</xdr:colOff>
      <xdr:row>17</xdr:row>
      <xdr:rowOff>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BF2E6D60-6A46-4099-853A-88C6D865D67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002126" y="942975"/>
              <a:ext cx="7591424" cy="24574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17</xdr:col>
      <xdr:colOff>880321</xdr:colOff>
      <xdr:row>12</xdr:row>
      <xdr:rowOff>180975</xdr:rowOff>
    </xdr:from>
    <xdr:ext cx="1550360" cy="610936"/>
    <xdr:sp macro="" textlink="">
      <xdr:nvSpPr>
        <xdr:cNvPr id="3" name="Textfeld 2">
          <a:extLst>
            <a:ext uri="{FF2B5EF4-FFF2-40B4-BE49-F238E27FC236}">
              <a16:creationId xmlns:a16="http://schemas.microsoft.com/office/drawing/2014/main" id="{0DDB05A1-22C0-44C5-A6E2-C6FB35852302}"/>
            </a:ext>
          </a:extLst>
        </xdr:cNvPr>
        <xdr:cNvSpPr txBox="1"/>
      </xdr:nvSpPr>
      <xdr:spPr>
        <a:xfrm>
          <a:off x="18158671" y="258127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Beruf</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1057275</xdr:colOff>
      <xdr:row>79</xdr:row>
      <xdr:rowOff>95250</xdr:rowOff>
    </xdr:from>
    <xdr:to>
      <xdr:col>16</xdr:col>
      <xdr:colOff>131990</xdr:colOff>
      <xdr:row>130</xdr:row>
      <xdr:rowOff>93889</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B420FD5B-F7AE-45F6-A541-66366617D4A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667500" y="16297275"/>
              <a:ext cx="10342790" cy="10199914"/>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9</xdr:col>
      <xdr:colOff>94993</xdr:colOff>
      <xdr:row>103</xdr:row>
      <xdr:rowOff>45399</xdr:rowOff>
    </xdr:from>
    <xdr:ext cx="3964547" cy="1000017"/>
    <xdr:sp macro="" textlink="">
      <xdr:nvSpPr>
        <xdr:cNvPr id="3" name="Textfeld 2">
          <a:extLst>
            <a:ext uri="{FF2B5EF4-FFF2-40B4-BE49-F238E27FC236}">
              <a16:creationId xmlns:a16="http://schemas.microsoft.com/office/drawing/2014/main" id="{E00F7E30-96E6-471B-8C73-3C752CF1CC0A}"/>
            </a:ext>
          </a:extLst>
        </xdr:cNvPr>
        <xdr:cNvSpPr txBox="1"/>
      </xdr:nvSpPr>
      <xdr:spPr>
        <a:xfrm>
          <a:off x="10035629" y="21848990"/>
          <a:ext cx="3964547" cy="1000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2800" b="1">
              <a:latin typeface="Dosis" panose="02010503020202060003" pitchFamily="2" charset="0"/>
            </a:rPr>
            <a:t>SPRINT</a:t>
          </a:r>
        </a:p>
        <a:p>
          <a:pPr algn="ctr"/>
          <a:r>
            <a:rPr lang="de-CH" sz="2800" b="0" i="1">
              <a:latin typeface="Dosis" panose="02010503020202060003" pitchFamily="2" charset="0"/>
            </a:rPr>
            <a:t>Umfrageteilnehmer/-innen</a:t>
          </a:r>
          <a:endParaRPr lang="de-CH" sz="1800" b="0" i="1">
            <a:latin typeface="Dosis" panose="02010503020202060003" pitchFamily="2" charset="0"/>
          </a:endParaRPr>
        </a:p>
      </xdr:txBody>
    </xdr:sp>
    <xdr:clientData/>
  </xdr:oneCellAnchor>
  <xdr:twoCellAnchor>
    <xdr:from>
      <xdr:col>6</xdr:col>
      <xdr:colOff>285750</xdr:colOff>
      <xdr:row>34</xdr:row>
      <xdr:rowOff>19050</xdr:rowOff>
    </xdr:from>
    <xdr:to>
      <xdr:col>9</xdr:col>
      <xdr:colOff>114300</xdr:colOff>
      <xdr:row>49</xdr:row>
      <xdr:rowOff>80962</xdr:rowOff>
    </xdr:to>
    <xdr:graphicFrame macro="">
      <xdr:nvGraphicFramePr>
        <xdr:cNvPr id="4" name="Diagramm 3">
          <a:extLst>
            <a:ext uri="{FF2B5EF4-FFF2-40B4-BE49-F238E27FC236}">
              <a16:creationId xmlns:a16="http://schemas.microsoft.com/office/drawing/2014/main" id="{01432F93-4F8B-4E9B-8747-820F96424B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180975</xdr:colOff>
      <xdr:row>1</xdr:row>
      <xdr:rowOff>190499</xdr:rowOff>
    </xdr:from>
    <xdr:to>
      <xdr:col>16</xdr:col>
      <xdr:colOff>666749</xdr:colOff>
      <xdr:row>34</xdr:row>
      <xdr:rowOff>114299</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170A199A-E2FC-422E-96E8-0B3344D90EF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9963150" y="390524"/>
              <a:ext cx="7419974" cy="69246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12</xdr:col>
      <xdr:colOff>313396</xdr:colOff>
      <xdr:row>16</xdr:row>
      <xdr:rowOff>161924</xdr:rowOff>
    </xdr:from>
    <xdr:ext cx="1361718" cy="610936"/>
    <xdr:sp macro="" textlink="">
      <xdr:nvSpPr>
        <xdr:cNvPr id="3" name="Textfeld 2">
          <a:extLst>
            <a:ext uri="{FF2B5EF4-FFF2-40B4-BE49-F238E27FC236}">
              <a16:creationId xmlns:a16="http://schemas.microsoft.com/office/drawing/2014/main" id="{8E0E0832-8952-4A1F-A026-1970391E42C2}"/>
            </a:ext>
          </a:extLst>
        </xdr:cNvPr>
        <xdr:cNvSpPr txBox="1"/>
      </xdr:nvSpPr>
      <xdr:spPr>
        <a:xfrm>
          <a:off x="13067371" y="3562349"/>
          <a:ext cx="1361718"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Arbeitsblätter</a:t>
          </a:r>
        </a:p>
        <a:p>
          <a:pPr algn="ctr"/>
          <a:r>
            <a:rPr lang="de-CH" sz="1600" b="0" i="1">
              <a:latin typeface="Dosis" panose="02010503020202060003" pitchFamily="2" charset="0"/>
            </a:rPr>
            <a:t>Download</a:t>
          </a:r>
          <a:endParaRPr lang="de-CH" sz="1100" b="0" i="1">
            <a:latin typeface="Dosis" panose="02010503020202060003" pitchFamily="2" charset="0"/>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16</xdr:col>
      <xdr:colOff>714376</xdr:colOff>
      <xdr:row>4</xdr:row>
      <xdr:rowOff>142875</xdr:rowOff>
    </xdr:from>
    <xdr:to>
      <xdr:col>24</xdr:col>
      <xdr:colOff>381000</xdr:colOff>
      <xdr:row>14</xdr:row>
      <xdr:rowOff>190500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D74DE3D6-8714-4CE6-A8F1-25A329D7DD1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287876" y="942975"/>
              <a:ext cx="7591424" cy="2047875"/>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17</xdr:col>
      <xdr:colOff>880321</xdr:colOff>
      <xdr:row>12</xdr:row>
      <xdr:rowOff>0</xdr:rowOff>
    </xdr:from>
    <xdr:ext cx="1550360" cy="610936"/>
    <xdr:sp macro="" textlink="">
      <xdr:nvSpPr>
        <xdr:cNvPr id="3" name="Textfeld 2">
          <a:extLst>
            <a:ext uri="{FF2B5EF4-FFF2-40B4-BE49-F238E27FC236}">
              <a16:creationId xmlns:a16="http://schemas.microsoft.com/office/drawing/2014/main" id="{EE82F745-E66C-4F06-8376-51E8B9750394}"/>
            </a:ext>
          </a:extLst>
        </xdr:cNvPr>
        <xdr:cNvSpPr txBox="1"/>
      </xdr:nvSpPr>
      <xdr:spPr>
        <a:xfrm>
          <a:off x="18158671" y="2581275"/>
          <a:ext cx="1550360"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Beruf</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twoCellAnchor>
    <xdr:from>
      <xdr:col>16</xdr:col>
      <xdr:colOff>914399</xdr:colOff>
      <xdr:row>15</xdr:row>
      <xdr:rowOff>114300</xdr:rowOff>
    </xdr:from>
    <xdr:to>
      <xdr:col>23</xdr:col>
      <xdr:colOff>695324</xdr:colOff>
      <xdr:row>25</xdr:row>
      <xdr:rowOff>0</xdr:rowOff>
    </xdr:to>
    <mc:AlternateContent xmlns:mc="http://schemas.openxmlformats.org/markup-compatibility/2006">
      <mc:Choice xmlns:cx1="http://schemas.microsoft.com/office/drawing/2015/9/8/chartex" Requires="cx1">
        <xdr:graphicFrame macro="">
          <xdr:nvGraphicFramePr>
            <xdr:cNvPr id="4" name="Diagramm 3">
              <a:extLst>
                <a:ext uri="{FF2B5EF4-FFF2-40B4-BE49-F238E27FC236}">
                  <a16:creationId xmlns:a16="http://schemas.microsoft.com/office/drawing/2014/main" id="{C3D520B3-954C-4DA9-939C-74EA0F3F1E8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7487899" y="3114675"/>
              <a:ext cx="6715125" cy="1885950"/>
            </a:xfrm>
            <a:prstGeom prst="rect">
              <a:avLst/>
            </a:prstGeom>
            <a:solidFill>
              <a:prstClr val="white"/>
            </a:solidFill>
            <a:ln w="1">
              <a:solidFill>
                <a:prstClr val="green"/>
              </a:solidFill>
            </a:ln>
          </xdr:spPr>
          <xdr:txBody>
            <a:bodyPr vertOverflow="clip" horzOverflow="clip"/>
            <a:lstStyle/>
            <a:p>
              <a:r>
                <a:rPr lang="de-CH"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oneCellAnchor>
    <xdr:from>
      <xdr:col>17</xdr:col>
      <xdr:colOff>29003</xdr:colOff>
      <xdr:row>21</xdr:row>
      <xdr:rowOff>104775</xdr:rowOff>
    </xdr:from>
    <xdr:ext cx="1728999" cy="610936"/>
    <xdr:sp macro="" textlink="">
      <xdr:nvSpPr>
        <xdr:cNvPr id="5" name="Textfeld 4">
          <a:extLst>
            <a:ext uri="{FF2B5EF4-FFF2-40B4-BE49-F238E27FC236}">
              <a16:creationId xmlns:a16="http://schemas.microsoft.com/office/drawing/2014/main" id="{62420C9E-B60D-442C-ADB7-2B5D83EF089C}"/>
            </a:ext>
          </a:extLst>
        </xdr:cNvPr>
        <xdr:cNvSpPr txBox="1"/>
      </xdr:nvSpPr>
      <xdr:spPr>
        <a:xfrm>
          <a:off x="17307353" y="8105775"/>
          <a:ext cx="1728999"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Medienkompetenz</a:t>
          </a: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oneCellAnchor>
    <xdr:from>
      <xdr:col>17</xdr:col>
      <xdr:colOff>115796</xdr:colOff>
      <xdr:row>12</xdr:row>
      <xdr:rowOff>0</xdr:rowOff>
    </xdr:from>
    <xdr:ext cx="1593513" cy="610936"/>
    <xdr:sp macro="" textlink="">
      <xdr:nvSpPr>
        <xdr:cNvPr id="6" name="Textfeld 5">
          <a:extLst>
            <a:ext uri="{FF2B5EF4-FFF2-40B4-BE49-F238E27FC236}">
              <a16:creationId xmlns:a16="http://schemas.microsoft.com/office/drawing/2014/main" id="{05779100-F531-4044-AE29-D9536834DF86}"/>
            </a:ext>
          </a:extLst>
        </xdr:cNvPr>
        <xdr:cNvSpPr txBox="1"/>
      </xdr:nvSpPr>
      <xdr:spPr>
        <a:xfrm>
          <a:off x="17394146" y="6123239"/>
          <a:ext cx="1593513" cy="610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CH" sz="1600" b="1">
              <a:latin typeface="Dosis" panose="02010503020202060003" pitchFamily="2" charset="0"/>
            </a:rPr>
            <a:t>Sport,</a:t>
          </a:r>
          <a:r>
            <a:rPr lang="de-CH" sz="1600" b="1" baseline="0">
              <a:latin typeface="Dosis" panose="02010503020202060003" pitchFamily="2" charset="0"/>
            </a:rPr>
            <a:t> Bewegung</a:t>
          </a:r>
          <a:endParaRPr lang="de-CH" sz="1600" b="1">
            <a:latin typeface="Dosis" panose="02010503020202060003" pitchFamily="2" charset="0"/>
          </a:endParaRPr>
        </a:p>
        <a:p>
          <a:pPr algn="ctr"/>
          <a:r>
            <a:rPr lang="de-CH" sz="1600" b="0" i="1">
              <a:latin typeface="Dosis" panose="02010503020202060003" pitchFamily="2" charset="0"/>
            </a:rPr>
            <a:t>Interventionstage</a:t>
          </a:r>
          <a:endParaRPr lang="de-CH" sz="1100" b="0" i="1">
            <a:latin typeface="Dosis" panose="02010503020202060003" pitchFamily="2" charset="0"/>
          </a:endParaRPr>
        </a:p>
      </xdr:txBody>
    </xdr:sp>
    <xdr:clientData/>
  </xdr:oneCellAnchor>
</xdr:wsDr>
</file>

<file path=xl/theme/theme1.xml><?xml version="1.0" encoding="utf-8"?>
<a:theme xmlns:a="http://schemas.openxmlformats.org/drawingml/2006/main" name="Office">
  <a:themeElements>
    <a:clrScheme name="Benutzerdefiniert 1">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097D80"/>
      </a:hlink>
      <a:folHlink>
        <a:srgbClr val="097D80"/>
      </a:folHlink>
    </a:clrScheme>
    <a:fontScheme name="Benutzerdefiniert 1">
      <a:majorFont>
        <a:latin typeface="Dosis"/>
        <a:ea typeface=""/>
        <a:cs typeface=""/>
      </a:majorFont>
      <a:minorFont>
        <a:latin typeface="Dosi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feel-ok.ch/de_CH/sitemap/sitemap_ueber_feelok.cfm" TargetMode="External"/><Relationship Id="rId2" Type="http://schemas.openxmlformats.org/officeDocument/2006/relationships/hyperlink" Target="http://www.feel-ok.ch/sprint" TargetMode="External"/><Relationship Id="rId1" Type="http://schemas.openxmlformats.org/officeDocument/2006/relationships/hyperlink" Target="http://www.feel-ok.ch/de_CH/infoquest.cfm" TargetMode="External"/><Relationship Id="rId6" Type="http://schemas.openxmlformats.org/officeDocument/2006/relationships/drawing" Target="../drawings/drawing7.xml"/><Relationship Id="rId5" Type="http://schemas.openxmlformats.org/officeDocument/2006/relationships/printerSettings" Target="../printerSettings/printerSettings9.bin"/><Relationship Id="rId4" Type="http://schemas.openxmlformats.org/officeDocument/2006/relationships/hyperlink" Target="http://www.feel-ok.ch/info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feel-ok.ch/de_CH/schule/themen/gluecksspiel/gluecksspiel.cfm" TargetMode="External"/><Relationship Id="rId13" Type="http://schemas.openxmlformats.org/officeDocument/2006/relationships/hyperlink" Target="http://www.feel-ok.ch/de_CH/schule/themen/bewegung_sport/bewegung_sport.cfm" TargetMode="External"/><Relationship Id="rId18" Type="http://schemas.openxmlformats.org/officeDocument/2006/relationships/hyperlink" Target="http://www.feel-ok.ch/de_CH/schule/bonus/vortraege.cfm" TargetMode="External"/><Relationship Id="rId26" Type="http://schemas.openxmlformats.org/officeDocument/2006/relationships/hyperlink" Target="http://www.feel-ok.ch/de_CH/schule/bonus/materialien/ressourcen/materialbestellung/auswahl/elternflyer.cfm" TargetMode="External"/><Relationship Id="rId3" Type="http://schemas.openxmlformats.org/officeDocument/2006/relationships/hyperlink" Target="http://www.feel-ok.ch/de_CH/schule/themen/arbeit/arbeit.cfm" TargetMode="External"/><Relationship Id="rId21" Type="http://schemas.openxmlformats.org/officeDocument/2006/relationships/hyperlink" Target="http://www.feel-ok.ch/de_CH/schule/bonus/jahresberichte.cfm" TargetMode="External"/><Relationship Id="rId7" Type="http://schemas.openxmlformats.org/officeDocument/2006/relationships/hyperlink" Target="http://www.feel-ok.ch/de_CH/schule/themen/ich_und_mein_gewicht/ich_mein_gewicht.cfm" TargetMode="External"/><Relationship Id="rId12" Type="http://schemas.openxmlformats.org/officeDocument/2006/relationships/hyperlink" Target="http://www.feel-ok.ch/de_CH/schule/themen/liebe_sexualitaet/liebe_sexualitaet.cfm" TargetMode="External"/><Relationship Id="rId17" Type="http://schemas.openxmlformats.org/officeDocument/2006/relationships/hyperlink" Target="http://www.feel-ok.ch/de_CH/schule/bonus/handbuch.cfm" TargetMode="External"/><Relationship Id="rId25" Type="http://schemas.openxmlformats.org/officeDocument/2006/relationships/hyperlink" Target="http://www.feel-ok.ch/de_CH/schule/bonus/materialien/ressourcen/materialbestellung/auswahl/a3_plakat_rauchen.cfm" TargetMode="External"/><Relationship Id="rId2" Type="http://schemas.openxmlformats.org/officeDocument/2006/relationships/hyperlink" Target="http://www.feel-ok.ch/de_CH/schule/themen/alkohol/alkohol.cfm" TargetMode="External"/><Relationship Id="rId16" Type="http://schemas.openxmlformats.org/officeDocument/2006/relationships/hyperlink" Target="http://www.feel-ok.ch/de_CH/schule/feel-ok-ch-anwendung.cfm" TargetMode="External"/><Relationship Id="rId20" Type="http://schemas.openxmlformats.org/officeDocument/2006/relationships/hyperlink" Target="http://www.feel-ok.ch/de_CH/schule/bonus/verlinkung.cfm" TargetMode="External"/><Relationship Id="rId29" Type="http://schemas.openxmlformats.org/officeDocument/2006/relationships/drawing" Target="../drawings/drawing8.xml"/><Relationship Id="rId1" Type="http://schemas.openxmlformats.org/officeDocument/2006/relationships/hyperlink" Target="http://www.feel-ok.ch/arbeitsblaetter" TargetMode="External"/><Relationship Id="rId6" Type="http://schemas.openxmlformats.org/officeDocument/2006/relationships/hyperlink" Target="http://www.feel-ok.ch/de_CH/schule/themen/gewalt/gewalt.cfm" TargetMode="External"/><Relationship Id="rId11" Type="http://schemas.openxmlformats.org/officeDocument/2006/relationships/hyperlink" Target="http://www.feel-ok.ch/de_CH/schule/themen/selbstvertrauen/selbstvertrauen.cfm" TargetMode="External"/><Relationship Id="rId24" Type="http://schemas.openxmlformats.org/officeDocument/2006/relationships/hyperlink" Target="http://www.feel-ok.ch/de_CH/schule/bonus/materialien/ressourcen/materialbestellung/auswahl/fragekarten.cfm" TargetMode="External"/><Relationship Id="rId5" Type="http://schemas.openxmlformats.org/officeDocument/2006/relationships/hyperlink" Target="http://www.feel-ok.ch/de_CH/schule/themen/ernaehrung/ernaehrung.cfm" TargetMode="External"/><Relationship Id="rId15" Type="http://schemas.openxmlformats.org/officeDocument/2006/relationships/hyperlink" Target="http://www.feel-ok.ch/de_CH/schule/themen/alle_arbeitsblaetter.cfm" TargetMode="External"/><Relationship Id="rId23" Type="http://schemas.openxmlformats.org/officeDocument/2006/relationships/hyperlink" Target="http://www.feel-ok.ch/de_CH/schule/bonus/materialien/ressourcen/materialbestellung/auswahl/visitenkarten.cfm" TargetMode="External"/><Relationship Id="rId28" Type="http://schemas.openxmlformats.org/officeDocument/2006/relationships/printerSettings" Target="../printerSettings/printerSettings10.bin"/><Relationship Id="rId10" Type="http://schemas.openxmlformats.org/officeDocument/2006/relationships/hyperlink" Target="http://www.feel-ok.ch/de_CH/schule/themen/tabak/tabak.cfm" TargetMode="External"/><Relationship Id="rId19" Type="http://schemas.openxmlformats.org/officeDocument/2006/relationships/hyperlink" Target="http://www.feel-ok.ch/de_CH/schule/bonus/the_best_of.cfm" TargetMode="External"/><Relationship Id="rId4" Type="http://schemas.openxmlformats.org/officeDocument/2006/relationships/hyperlink" Target="http://www.feel-ok.ch/de_CH/schule/themen/cannabis/cannabis.cfm" TargetMode="External"/><Relationship Id="rId9" Type="http://schemas.openxmlformats.org/officeDocument/2006/relationships/hyperlink" Target="http://www.feel-ok.ch/de_CH/schule/themen/medienkompetenz/medienkompetenz.cfm" TargetMode="External"/><Relationship Id="rId14" Type="http://schemas.openxmlformats.org/officeDocument/2006/relationships/hyperlink" Target="http://www.feel-ok.ch/de_CH/schule/themen/stress/stress.cfm" TargetMode="External"/><Relationship Id="rId22" Type="http://schemas.openxmlformats.org/officeDocument/2006/relationships/hyperlink" Target="http://www.feel-ok.ch/de_CH/schule/bonus/materialien/ressourcen/materialbestellung/auswahl/faltflyer.cfm" TargetMode="External"/><Relationship Id="rId27" Type="http://schemas.openxmlformats.org/officeDocument/2006/relationships/hyperlink" Target="http://www.feel-ok.ch/de_CH/schule/bonus/rundbrief.cf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feel-ok.ch/de_CH/eltern/themen/psychische_stoerungen/ressourcen/mein_kind_hat_psychische_probleme/empfehlungen/schuldgefuehle_scham_angst.cfm" TargetMode="External"/><Relationship Id="rId13" Type="http://schemas.openxmlformats.org/officeDocument/2006/relationships/drawing" Target="../drawings/drawing9.xml"/><Relationship Id="rId3" Type="http://schemas.openxmlformats.org/officeDocument/2006/relationships/hyperlink" Target="http://www.feel-ok.ch/erziehung" TargetMode="External"/><Relationship Id="rId7" Type="http://schemas.openxmlformats.org/officeDocument/2006/relationships/hyperlink" Target="http://www.feel-ok.ch/de_CH/eltern/themen/psychische_stoerungen/ressourcen/tochter_sohn_psychisch_belastet/jugendliche_verstehen/alltag_eines_jugendlichen.cfm" TargetMode="External"/><Relationship Id="rId12" Type="http://schemas.openxmlformats.org/officeDocument/2006/relationships/printerSettings" Target="../printerSettings/printerSettings11.bin"/><Relationship Id="rId2" Type="http://schemas.openxmlformats.org/officeDocument/2006/relationships/hyperlink" Target="http://www.feel-ok.ch/eltern" TargetMode="External"/><Relationship Id="rId1" Type="http://schemas.openxmlformats.org/officeDocument/2006/relationships/hyperlink" Target="http://www.feel-ok.ch/belastungen" TargetMode="External"/><Relationship Id="rId6" Type="http://schemas.openxmlformats.org/officeDocument/2006/relationships/hyperlink" Target="http://www.feel-ok.ch/de_CH/eltern/themen/psychische_stoerungen/psychische_stoerungen.cfm" TargetMode="External"/><Relationship Id="rId11" Type="http://schemas.openxmlformats.org/officeDocument/2006/relationships/hyperlink" Target="http://www.feel-ok.ch/de_CH/eltern/themen/psychische_stoerungen/ressourcen/kurzfilme_iks/kurzfilme.cfm" TargetMode="External"/><Relationship Id="rId5" Type="http://schemas.openxmlformats.org/officeDocument/2006/relationships/hyperlink" Target="http://www.feel-ok.ch/de_CH/eltern/themen/erziehung_beziehung/ressourcen/erziehung_beziehung/ubersicht.cfm" TargetMode="External"/><Relationship Id="rId10" Type="http://schemas.openxmlformats.org/officeDocument/2006/relationships/hyperlink" Target="http://www.feel-ok.ch/de_CH/eltern/themen/psychische_stoerungen/ressourcen/psychische_stoerungen/ubersicht.cfm" TargetMode="External"/><Relationship Id="rId4" Type="http://schemas.openxmlformats.org/officeDocument/2006/relationships/hyperlink" Target="http://www.feel-ok.ch/de_CH/eltern/themen/erziehung_beziehung/ressourcen/erziehung_beziehung/ubersicht.cfm" TargetMode="External"/><Relationship Id="rId9" Type="http://schemas.openxmlformats.org/officeDocument/2006/relationships/hyperlink" Target="http://www.feel-ok.ch/de_CH/eltern/themen/psychische_stoerungen/ressourcen/ich_mein_partner_psychisch_belastet/elternsein/gute_eltern_trotz_psychischer_belastung.cfm" TargetMode="Externa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www.feel-ok.at/de_AT/jugendliche/jugendliche-freizeit-job.cfm" TargetMode="External"/><Relationship Id="rId7" Type="http://schemas.openxmlformats.org/officeDocument/2006/relationships/printerSettings" Target="../printerSettings/printerSettings12.bin"/><Relationship Id="rId2" Type="http://schemas.openxmlformats.org/officeDocument/2006/relationships/hyperlink" Target="http://www.feel-ok.at/de_AT/jugendliche/jugendliche.cfm" TargetMode="External"/><Relationship Id="rId1" Type="http://schemas.openxmlformats.org/officeDocument/2006/relationships/hyperlink" Target="http://www.feel-ok.at/de_AT/schule/feelok_fuer_lehrpersonen_und_multiplikatoren.cfm" TargetMode="External"/><Relationship Id="rId6" Type="http://schemas.openxmlformats.org/officeDocument/2006/relationships/hyperlink" Target="http://www.feel-ok.at/de_AT/jugendliche/jugendliche-koerper-psyche.cfm" TargetMode="External"/><Relationship Id="rId5" Type="http://schemas.openxmlformats.org/officeDocument/2006/relationships/hyperlink" Target="http://www.feel-ok.at/de_AT/jugendliche/jugendliche-konflikt-krise.cfm" TargetMode="External"/><Relationship Id="rId4" Type="http://schemas.openxmlformats.org/officeDocument/2006/relationships/hyperlink" Target="http://www.feel-ok.at/de_AT/jugendliche/jugendliche-konsum-sucht.cf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feel-ok.at/de_AT/jugendliche/themen/bewegung_sport/ressourcen/bewegungstest/bewegungstest.cfm" TargetMode="External"/><Relationship Id="rId13" Type="http://schemas.openxmlformats.org/officeDocument/2006/relationships/hyperlink" Target="http://www.feel-ok.at/de_AT/jugendliche/themen/medienkompetenz/ressourcen/internet_auf_einen_blick/ubersicht.cfm" TargetMode="External"/><Relationship Id="rId18" Type="http://schemas.openxmlformats.org/officeDocument/2006/relationships/hyperlink" Target="http://www.feel-ok.at/de_AT/jugendliche/themen/medienkompetenz/ressourcen/cybermobbing_medien_gewalt/ubersicht.cfm" TargetMode="External"/><Relationship Id="rId26" Type="http://schemas.openxmlformats.org/officeDocument/2006/relationships/drawing" Target="../drawings/drawing11.xml"/><Relationship Id="rId3" Type="http://schemas.openxmlformats.org/officeDocument/2006/relationships/hyperlink" Target="http://www.feel-ok.at/beruf" TargetMode="External"/><Relationship Id="rId21" Type="http://schemas.openxmlformats.org/officeDocument/2006/relationships/hyperlink" Target="http://www.feel-ok.at/sport" TargetMode="External"/><Relationship Id="rId7" Type="http://schemas.openxmlformats.org/officeDocument/2006/relationships/hyperlink" Target="http://www.feel-ok.at/de_AT/jugendliche/themen/arbeit/ressourcen/geldundso/geldundso.cfm" TargetMode="External"/><Relationship Id="rId12" Type="http://schemas.openxmlformats.org/officeDocument/2006/relationships/hyperlink" Target="http://www.feel-ok.at/de_AT/jugendliche/themen/medienkompetenz/webprofi.cfm" TargetMode="External"/><Relationship Id="rId17" Type="http://schemas.openxmlformats.org/officeDocument/2006/relationships/hyperlink" Target="http://www.feel-ok.at/de_AT/jugendliche/themen/medienkompetenz/ressourcen/mein_profil/mein_profil.cfm" TargetMode="External"/><Relationship Id="rId25" Type="http://schemas.openxmlformats.org/officeDocument/2006/relationships/printerSettings" Target="../printerSettings/printerSettings13.bin"/><Relationship Id="rId2" Type="http://schemas.openxmlformats.org/officeDocument/2006/relationships/hyperlink" Target="http://www.feel-ok.at/de_AT/jugendliche/themen/arbeit/arbeit.cfm" TargetMode="External"/><Relationship Id="rId16" Type="http://schemas.openxmlformats.org/officeDocument/2006/relationships/hyperlink" Target="http://www.feel-ok.at/de_AT/jugendliche/themen/medienkompetenz/ressourcen/sex_im_netz/ubersicht.cfm" TargetMode="External"/><Relationship Id="rId20" Type="http://schemas.openxmlformats.org/officeDocument/2006/relationships/hyperlink" Target="http://www.feel-ok.at/de_AT/jugendliche/jugendliche-freizeit-job.cfm" TargetMode="External"/><Relationship Id="rId1" Type="http://schemas.openxmlformats.org/officeDocument/2006/relationships/hyperlink" Target="http://www.feel-ok.at/webprofi" TargetMode="External"/><Relationship Id="rId6" Type="http://schemas.openxmlformats.org/officeDocument/2006/relationships/hyperlink" Target="http://www.feel-ok.at/de_AT/jugendliche/themen/arbeit/ressourcen/jobsuche_du_kannst/tipps/welt_ungerecht.cfm" TargetMode="External"/><Relationship Id="rId11" Type="http://schemas.openxmlformats.org/officeDocument/2006/relationships/hyperlink" Target="http://www.feel-ok.at/de_AT/jugendliche/themen/bewegung_sport/ressourcen/123-allezhop/tanze_mit_fit4austria.cfm" TargetMode="External"/><Relationship Id="rId24" Type="http://schemas.openxmlformats.org/officeDocument/2006/relationships/hyperlink" Target="http://www.feel-ok.at/de_AT/jugendliche/themen/bewegung_sport/ressourcen/bewegungstest/bewegungstest.cfm" TargetMode="External"/><Relationship Id="rId5" Type="http://schemas.openxmlformats.org/officeDocument/2006/relationships/hyperlink" Target="http://www.feel-ok.at/de_AT/jugendliche/themen/arbeit/ressourcen/arbeitswelt/einen_beruf_lernen/den_richtigen_beruf_finden.cfm" TargetMode="External"/><Relationship Id="rId15" Type="http://schemas.openxmlformats.org/officeDocument/2006/relationships/hyperlink" Target="http://www.feel-ok.at/de_AT/jugendliche/themen/medienkompetenz/ressourcen/wahrheit_oder_luege/ubersicht.cfm" TargetMode="External"/><Relationship Id="rId23" Type="http://schemas.openxmlformats.org/officeDocument/2006/relationships/hyperlink" Target="http://www.feel-ok.at/de_AT/jugendliche/themen/bewegung_sport/bewegung_sport.cfm" TargetMode="External"/><Relationship Id="rId10" Type="http://schemas.openxmlformats.org/officeDocument/2006/relationships/hyperlink" Target="http://www.feel-ok.at/de_AT/jugendliche/themen/bewegung_sport/ressourcen/dartfit/dartfit.cfm" TargetMode="External"/><Relationship Id="rId19" Type="http://schemas.openxmlformats.org/officeDocument/2006/relationships/hyperlink" Target="http://www.feel-ok.at/de_AT/jugendliche/themen/medienkompetenz/ressourcen/auf_der_sicheren_seite/ubersicht.cfm" TargetMode="External"/><Relationship Id="rId4" Type="http://schemas.openxmlformats.org/officeDocument/2006/relationships/hyperlink" Target="http://www.feel-ok.at/de_AT/jugendliche/themen/arbeit/ressourcen/interessenkompass/berufsentscheidungstest.cfm" TargetMode="External"/><Relationship Id="rId9" Type="http://schemas.openxmlformats.org/officeDocument/2006/relationships/hyperlink" Target="http://www.feel-ok.at/de_AT/jugendliche/themen/bewegung_sport/ressourcen/gesund_sport_treiben/in_form_bleiben/koerperliche_aktivitaet_tut_gut.cfm" TargetMode="External"/><Relationship Id="rId14" Type="http://schemas.openxmlformats.org/officeDocument/2006/relationships/hyperlink" Target="http://www.feel-ok.at/de_AT/jugendliche/themen/medienkompetenz/ressourcen/der_suchprofi/ubersicht.cfm" TargetMode="External"/><Relationship Id="rId22" Type="http://schemas.openxmlformats.org/officeDocument/2006/relationships/hyperlink" Target="http://www.feel-ok.at/de_AT/jugendliche/themen/bewegung_sport/ressourcen/mehr_schwung_im_leben/vorteile/der_koerper.cfm"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www.feel-ok.at/de_AT/jugendliche/themen/alkohol/wo_stehst_du/manchmal_zu_viel/wo_stehe_ich/warum_ich_alkohol_trinke.cfm" TargetMode="External"/><Relationship Id="rId18" Type="http://schemas.openxmlformats.org/officeDocument/2006/relationships/hyperlink" Target="http://www.feel-ok.at/de_AT/jugendliche/themen/cannabis/start/infos/infos/fakten.cfm" TargetMode="External"/><Relationship Id="rId26" Type="http://schemas.openxmlformats.org/officeDocument/2006/relationships/hyperlink" Target="http://www.feel-ok.at/de_AT/jugendliche/themen/tabak/wir_empfehlen/rauchfrei_werden/dein_erster_schritt/mit_dem_rauchen_aufhoeren_so_gehts.cfm" TargetMode="External"/><Relationship Id="rId39" Type="http://schemas.openxmlformats.org/officeDocument/2006/relationships/hyperlink" Target="http://www.feel-ok.at/de_AT/jugendliche/themen/tabak/interessante_themen/gesundheit_folgeschaeden/krankheiten_und_symptome/auch_raucher_die_lange_leben.cfm" TargetMode="External"/><Relationship Id="rId21" Type="http://schemas.openxmlformats.org/officeDocument/2006/relationships/hyperlink" Target="http://www.feel-ok.at/de_AT/jugendliche/themen/cannabis/wo_stehst_du/gelegenheitskiffende/wo_stehe_ich/kiffen_reizt.cfm" TargetMode="External"/><Relationship Id="rId34" Type="http://schemas.openxmlformats.org/officeDocument/2006/relationships/hyperlink" Target="http://www.feel-ok.at/de_AT/jugendliche/themen/tabak/wir_empfehlen/einem_freund_-_einer_freundin_helfen/unterstuetzung/du_bist_wichtig.cfm" TargetMode="External"/><Relationship Id="rId42" Type="http://schemas.openxmlformats.org/officeDocument/2006/relationships/hyperlink" Target="http://www.feel-ok.at/de_AT/jugendliche/themen/tabak/interessante_themen/tricks_der_tabakindustrie/auf_erfolgskurs/aussergewoehnliches_wachstum.cfm" TargetMode="External"/><Relationship Id="rId47" Type="http://schemas.openxmlformats.org/officeDocument/2006/relationships/hyperlink" Target="http://www.feel-ok.at/de_AT/jugendliche/themen/tabak/interessante_themen/wasserpfeife_shisha_schnupftabak_snooze_kautabak/wasserpfeife__shisha/was_hinter_dem_blubbern_steckt.cfm" TargetMode="External"/><Relationship Id="rId50" Type="http://schemas.openxmlformats.org/officeDocument/2006/relationships/hyperlink" Target="http://www.feel-ok.at/gs" TargetMode="External"/><Relationship Id="rId55" Type="http://schemas.openxmlformats.org/officeDocument/2006/relationships/hyperlink" Target="http://www.feel-ok.at/de_AT/jugendliche/themen/tabak/interessante_themen/geschichte/geschichte/von_amerika_nach_europa.cfm" TargetMode="External"/><Relationship Id="rId7" Type="http://schemas.openxmlformats.org/officeDocument/2006/relationships/hyperlink" Target="http://www.feel-ok.at/de_AT/jugendliche/themen/alkohol/wir_empfehlen/videoclips/videoclips_alkohol.cfm" TargetMode="External"/><Relationship Id="rId12" Type="http://schemas.openxmlformats.org/officeDocument/2006/relationships/hyperlink" Target="http://www.feel-ok.at/de_AT/jugendliche/themen/alkohol/wo_stehst_du/gelegentlich/wo_stehe_ich/warum_alkohol_trinken.cfm" TargetMode="External"/><Relationship Id="rId17" Type="http://schemas.openxmlformats.org/officeDocument/2006/relationships/hyperlink" Target="http://www.feel-ok.at/de_AT/jugendliche/themen/cannabis/start/leiterspiel/leiterspiel.cfm" TargetMode="External"/><Relationship Id="rId25" Type="http://schemas.openxmlformats.org/officeDocument/2006/relationships/hyperlink" Target="http://www.feel-ok.at/de_AT/jugendliche/themen/tabak/tabak.cfm" TargetMode="External"/><Relationship Id="rId33" Type="http://schemas.openxmlformats.org/officeDocument/2006/relationships/hyperlink" Target="http://www.feel-ok.at/de_AT/jugendliche/themen/tabak/wo_stehst_du/rueckfall_was_nun/tipps/zurueck_blicken_vorwaerts_schauen.cfm" TargetMode="External"/><Relationship Id="rId38" Type="http://schemas.openxmlformats.org/officeDocument/2006/relationships/hyperlink" Target="http://www.feel-ok.at/de_AT/jugendliche/themen/tabak/interessante_themen/bewegung_sport/rauchen_gegen_sport/rauchen_schadet_der_leistung.cfm" TargetMode="External"/><Relationship Id="rId46" Type="http://schemas.openxmlformats.org/officeDocument/2006/relationships/hyperlink" Target="http://www.feel-ok.at/de_AT/jugendliche/themen/tabak/interessante_themen/statistiken/verbreitung_des_rauchens/verbreitung_rauchen_jugendliche.cfm" TargetMode="External"/><Relationship Id="rId2" Type="http://schemas.openxmlformats.org/officeDocument/2006/relationships/hyperlink" Target="http://www.feel-ok.at/alkohol" TargetMode="External"/><Relationship Id="rId16" Type="http://schemas.openxmlformats.org/officeDocument/2006/relationships/hyperlink" Target="http://www.feel-ok.at/de_AT/jugendliche/themen/cannabis/start/cannabis-check/cannabis-check.cfm" TargetMode="External"/><Relationship Id="rId20" Type="http://schemas.openxmlformats.org/officeDocument/2006/relationships/hyperlink" Target="http://www.feel-ok.at/de_AT/jugendliche/themen/cannabis/wo_stehst_du/neugier/wo_stehe_ich/anreiz.cfm" TargetMode="External"/><Relationship Id="rId29" Type="http://schemas.openxmlformats.org/officeDocument/2006/relationships/hyperlink" Target="http://www.feel-ok.at/de_AT/jugendliche/themen/tabak/wir_empfehlen/richtig_oder_falsch/themen/gesundheit.cfm" TargetMode="External"/><Relationship Id="rId41" Type="http://schemas.openxmlformats.org/officeDocument/2006/relationships/hyperlink" Target="http://www.feel-ok.at/de_AT/jugendliche/themen/tabak/interessante_themen/was_sich_im_zigarettenrauch_steckt/schadstoffe/4800_substanzen.cfm" TargetMode="External"/><Relationship Id="rId54" Type="http://schemas.openxmlformats.org/officeDocument/2006/relationships/hyperlink" Target="http://www.feel-ok.at/de_AT/jugendliche/themen/tabak/wo_stehst_du/deine_entscheidung_als_nichtraucher_ex-raucher/rauchen_oder_nicht_rauchen/deine_entscheidung.cfm" TargetMode="External"/><Relationship Id="rId1" Type="http://schemas.openxmlformats.org/officeDocument/2006/relationships/hyperlink" Target="http://www.feel-ok.at/tabak" TargetMode="External"/><Relationship Id="rId6" Type="http://schemas.openxmlformats.org/officeDocument/2006/relationships/hyperlink" Target="http://www.feel-ok.at/de_AT/jugendliche/themen/alkohol/wir_empfehlen/wissenswertes/themen/was_ist_alkohol.cfm" TargetMode="External"/><Relationship Id="rId11" Type="http://schemas.openxmlformats.org/officeDocument/2006/relationships/hyperlink" Target="http://www.feel-ok.at/de_AT/jugendliche/themen/alkohol/wo_stehst_du/neugierig/wo_stehe_ich/anreiz.cfm" TargetMode="External"/><Relationship Id="rId24" Type="http://schemas.openxmlformats.org/officeDocument/2006/relationships/hyperlink" Target="http://www.feel-ok.at/de_AT/jugendliche/themen/cannabis/wo_stehst_du/ex_kiffende/wo_stehe_ich/vorteile_ohne_cannabis.cfm" TargetMode="External"/><Relationship Id="rId32" Type="http://schemas.openxmlformats.org/officeDocument/2006/relationships/hyperlink" Target="http://www.feel-ok.at/de_AT/jugendliche/themen/tabak/wo_stehst_du/deine_entscheidung_als_raucher_gelegenheitsraucher/rauchen_oder_nicht_rauchen/deine_entscheidung.cfm" TargetMode="External"/><Relationship Id="rId37" Type="http://schemas.openxmlformats.org/officeDocument/2006/relationships/hyperlink" Target="http://www.feel-ok.at/de_AT/jugendliche/themen/tabak/interessante_themen/geld/geld/wer_mit_rauchen_aufhoert_spart.cfm" TargetMode="External"/><Relationship Id="rId40" Type="http://schemas.openxmlformats.org/officeDocument/2006/relationships/hyperlink" Target="http://www.feel-ok.at/de_AT/jugendliche/themen/tabak/interessante_themen/sucht/zigaretten/sucht_und_abhaengigkeit.cfm" TargetMode="External"/><Relationship Id="rId45" Type="http://schemas.openxmlformats.org/officeDocument/2006/relationships/hyperlink" Target="http://www.feel-ok.at/de_AT/jugendliche/themen/tabak/interessante_themen/werbung_sponsoring/verkauf_foerdern/was_ist_werbung.cfm" TargetMode="External"/><Relationship Id="rId53" Type="http://schemas.openxmlformats.org/officeDocument/2006/relationships/hyperlink" Target="http://www.feel-ok.at/de_AT/jugendliche/themen/cannabis/wo_stehst_du/keine_lust/wo_stehe_ich-/nicht-kiffen_ist_normal.cfm" TargetMode="External"/><Relationship Id="rId5" Type="http://schemas.openxmlformats.org/officeDocument/2006/relationships/hyperlink" Target="http://www.feel-ok.at/de_AT/jugendliche/themen/alkohol/alkohol.cfm" TargetMode="External"/><Relationship Id="rId15" Type="http://schemas.openxmlformats.org/officeDocument/2006/relationships/hyperlink" Target="http://www.feel-ok.at/de_AT/jugendliche/themen/cannabis/cannabis.cfm" TargetMode="External"/><Relationship Id="rId23" Type="http://schemas.openxmlformats.org/officeDocument/2006/relationships/hyperlink" Target="http://www.feel-ok.at/de_AT/jugendliche/themen/cannabis/wo_stehst_du/kiffende_mit_bedenken/wo_stehe_ich/leben_ohne_cannabis.cfm" TargetMode="External"/><Relationship Id="rId28" Type="http://schemas.openxmlformats.org/officeDocument/2006/relationships/hyperlink" Target="http://www.feel-ok.at/de_AT/jugendliche/themen/tabak/wir_empfehlen/fragen_und_antworten/ubersicht.cfm" TargetMode="External"/><Relationship Id="rId36" Type="http://schemas.openxmlformats.org/officeDocument/2006/relationships/hyperlink" Target="http://www.feel-ok.at/de_AT/jugendliche/themen/tabak/interessante_themen/koerpergewicht/rauchen__gute_figur/schlank_sein_dank_rauchen.cfm" TargetMode="External"/><Relationship Id="rId49" Type="http://schemas.openxmlformats.org/officeDocument/2006/relationships/hyperlink" Target="http://www.feel-ok.at/de_AT/jugendliche/themen/tabak/interessante_themen/schwangerschaft_und_kleinkinder/schwangerschaft__geburt/rauchen_schwangerschaft.cfm" TargetMode="External"/><Relationship Id="rId57" Type="http://schemas.openxmlformats.org/officeDocument/2006/relationships/drawing" Target="../drawings/drawing12.xml"/><Relationship Id="rId10" Type="http://schemas.openxmlformats.org/officeDocument/2006/relationships/hyperlink" Target="http://www.feel-ok.at/de_AT/jugendliche/themen/alkohol/wo_stehst_du/keine_lust/deine_gruende/ich_mag_den_alkoholgeschmack_nicht.cfm" TargetMode="External"/><Relationship Id="rId19" Type="http://schemas.openxmlformats.org/officeDocument/2006/relationships/hyperlink" Target="http://www.feel-ok.at/de_AT/jugendliche/themen/cannabis/start/sei_schlau/risiken/safer-use-regeln.cfm" TargetMode="External"/><Relationship Id="rId31" Type="http://schemas.openxmlformats.org/officeDocument/2006/relationships/hyperlink" Target="http://www.feel-ok.at/de_AT/jugendliche/themen/tabak/wo_stehst_du/was_jugendliche_an_die_zigarette_bindet/gewohnheit/sucht.cfm" TargetMode="External"/><Relationship Id="rId44" Type="http://schemas.openxmlformats.org/officeDocument/2006/relationships/hyperlink" Target="http://www.feel-ok.at/de_AT/jugendliche/themen/tabak/interessante_themen/natur_umwelt_und_gesellschaft/natur/vielschichtige_schaeden.cfm" TargetMode="External"/><Relationship Id="rId52" Type="http://schemas.openxmlformats.org/officeDocument/2006/relationships/hyperlink" Target="http://www.feel-ok.at/de_AT/jugendliche/themen/gluecksspiel/ressourcen/gluecksspiel/find-s_raus/portraits.cfm" TargetMode="External"/><Relationship Id="rId4" Type="http://schemas.openxmlformats.org/officeDocument/2006/relationships/hyperlink" Target="http://www.feel-ok.at/cannabis" TargetMode="External"/><Relationship Id="rId9" Type="http://schemas.openxmlformats.org/officeDocument/2006/relationships/hyperlink" Target="http://www.feel-ok.at/de_AT/jugendliche/themen/alkohol/wir_empfehlen/quiz/quiz.cfm" TargetMode="External"/><Relationship Id="rId14" Type="http://schemas.openxmlformats.org/officeDocument/2006/relationships/hyperlink" Target="http://www.feel-ok.at/de_AT/jugendliche/themen/alkohol/wo_stehst_du/regelmaessig_hauefig/wo_stehe_ich/warum_ich_alkohol_trinke.cfm" TargetMode="External"/><Relationship Id="rId22" Type="http://schemas.openxmlformats.org/officeDocument/2006/relationships/hyperlink" Target="http://www.feel-ok.at/de_AT/jugendliche/themen/cannabis/wo_stehst_du/kiffende_ohne_bedenken/wo_stehe_ich/am_kiffen_reizt.cfm" TargetMode="External"/><Relationship Id="rId27" Type="http://schemas.openxmlformats.org/officeDocument/2006/relationships/hyperlink" Target="http://www.feel-ok.at/de_AT/jugendliche/themen/tabak/wir_empfehlen/tests_stuffs/fuer_raucherinnen/bist_du_von_zigaretten_abhaengig.cfm" TargetMode="External"/><Relationship Id="rId30" Type="http://schemas.openxmlformats.org/officeDocument/2006/relationships/hyperlink" Target="http://www.feel-ok.at/de_AT/jugendliche/themen/tabak/wo_stehst_du/jugendliche_rauchen_nicht_wollen_aufhoeren/fitness/die_mehrzahl_ist_ueberzeugt.cfm" TargetMode="External"/><Relationship Id="rId35" Type="http://schemas.openxmlformats.org/officeDocument/2006/relationships/hyperlink" Target="http://www.feel-ok.at/de_AT/jugendliche/themen/tabak/interessante_themen/sex_und_pille/sex/rauchen_schlapp_sex.cfm" TargetMode="External"/><Relationship Id="rId43" Type="http://schemas.openxmlformats.org/officeDocument/2006/relationships/hyperlink" Target="http://www.feel-ok.at/de_AT/jugendliche/themen/tabak/interessante_themen/passivrauchen/wissenswertes/passivrauchen_das_wichtigste_in_kuerze.cfm" TargetMode="External"/><Relationship Id="rId48" Type="http://schemas.openxmlformats.org/officeDocument/2006/relationships/hyperlink" Target="http://www.feel-ok.at/de_AT/jugendliche/themen/tabak/interessante_themen/gesetze/tabakpraevention/erwuenscht__ein_nationales_gesetz.cfm" TargetMode="External"/><Relationship Id="rId56" Type="http://schemas.openxmlformats.org/officeDocument/2006/relationships/printerSettings" Target="../printerSettings/printerSettings14.bin"/><Relationship Id="rId8" Type="http://schemas.openxmlformats.org/officeDocument/2006/relationships/hyperlink" Target="http://www.feel-ok.at/de_AT/jugendliche/themen/alkohol/wir_empfehlen/alkohol-check/alkohol-check.cfm" TargetMode="External"/><Relationship Id="rId51" Type="http://schemas.openxmlformats.org/officeDocument/2006/relationships/hyperlink" Target="http://www.feel-ok.at/de_AT/jugendliche/themen/gluecksspiel/ressourcen/gluecksspiel/find-s_raus/portraits.cfm" TargetMode="External"/><Relationship Id="rId3" Type="http://schemas.openxmlformats.org/officeDocument/2006/relationships/hyperlink" Target="http://www.feel-ok.at/de_AT/jugendliche/jugendliche-konsum-sucht.cf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feel-ok.at/de_AT/jugendliche/themen/gewalt/start/jugendliche_erzaehlen/erfahrungen/das_habe_ich_erlebt.cfm" TargetMode="External"/><Relationship Id="rId13" Type="http://schemas.openxmlformats.org/officeDocument/2006/relationships/hyperlink" Target="http://www.feel-ok.at/de_AT/jugendliche/themen/gewalt/aktion/so_wehre_ich_mich/tipps/bei_konflikten.cfm" TargetMode="External"/><Relationship Id="rId18" Type="http://schemas.openxmlformats.org/officeDocument/2006/relationships/hyperlink" Target="http://www.feel-ok.at/de_AT/jugendliche/themen/gewalt/aktion/sexuelle_gewalt/reagieren/sexuelle_gewalt_ist.cfm" TargetMode="External"/><Relationship Id="rId26" Type="http://schemas.openxmlformats.org/officeDocument/2006/relationships/printerSettings" Target="../printerSettings/printerSettings15.bin"/><Relationship Id="rId3" Type="http://schemas.openxmlformats.org/officeDocument/2006/relationships/hyperlink" Target="http://www.feel-ok.at/de_AT/jugendliche/jugendliche-konflikt-krise.cfm" TargetMode="External"/><Relationship Id="rId21" Type="http://schemas.openxmlformats.org/officeDocument/2006/relationships/hyperlink" Target="http://www.feel-ok.at/de_AT/jugendliche/themen/suizidalitaet/suizidalitaet.cfm" TargetMode="External"/><Relationship Id="rId7" Type="http://schemas.openxmlformats.org/officeDocument/2006/relationships/hyperlink" Target="http://www.feel-ok.at/de_AT/jugendliche/themen/gewalt/start/richtigfalsch/themen/gesetze.cfm" TargetMode="External"/><Relationship Id="rId12" Type="http://schemas.openxmlformats.org/officeDocument/2006/relationships/hyperlink" Target="http://www.feel-ok.at/de_AT/jugendliche/themen/gewalt/aktion/so_habe_ich_konflikte_probleme_im_griff/mit_konflikten_umgehen/selbstsicheres_und_freundliches_auftreten.cfm" TargetMode="External"/><Relationship Id="rId17" Type="http://schemas.openxmlformats.org/officeDocument/2006/relationships/hyperlink" Target="http://www.feel-ok.at/de_AT/jugendliche/themen/gewalt/aktion/gemeinsam_gegen_gewalt/schule/ohne_gewalt_leben.cfm" TargetMode="External"/><Relationship Id="rId25" Type="http://schemas.openxmlformats.org/officeDocument/2006/relationships/hyperlink" Target="http://www.feel-ok.at/de_AT/jugendliche/themen/gewalt/aktion/wie_helfe_ich_einem_freund_in_schwierigkeiten/ohne_gewalt_leben/gewalt_hat_verschiedene_gesichter.cfm" TargetMode="External"/><Relationship Id="rId2" Type="http://schemas.openxmlformats.org/officeDocument/2006/relationships/hyperlink" Target="http://www.feel-ok.at/suizid" TargetMode="External"/><Relationship Id="rId16" Type="http://schemas.openxmlformats.org/officeDocument/2006/relationships/hyperlink" Target="http://www.feel-ok.at/de_AT/jugendliche/themen/gewalt/aktion/informationen_fuer_taeter/gewalt/hochgefuehle_durch_gewalt.cfm" TargetMode="External"/><Relationship Id="rId20" Type="http://schemas.openxmlformats.org/officeDocument/2006/relationships/hyperlink" Target="http://www.feel-ok.at/de_AT/jugendliche/themen/gewalt/infos/risikofaktoren_schutzfaktoren_gewalt/persoenlichkeit/wodurch_gewalt_ausgeloest_verhindert.cfm" TargetMode="External"/><Relationship Id="rId1" Type="http://schemas.openxmlformats.org/officeDocument/2006/relationships/hyperlink" Target="http://www.feel-ok.at/gewalt" TargetMode="External"/><Relationship Id="rId6" Type="http://schemas.openxmlformats.org/officeDocument/2006/relationships/hyperlink" Target="http://www.feel-ok.at/de_AT/jugendliche/themen/gewalt/start/tests/tests/test_web_profi.cfm" TargetMode="External"/><Relationship Id="rId11" Type="http://schemas.openxmlformats.org/officeDocument/2006/relationships/hyperlink" Target="http://www.feel-ok.at/de_AT/jugendliche/themen/gewalt/aktion/wer_bin_ich_was_tue_ich/deine_gefuehle/gefuehle_sind_wegweiser.cfm" TargetMode="External"/><Relationship Id="rId24" Type="http://schemas.openxmlformats.org/officeDocument/2006/relationships/hyperlink" Target="http://www.feel-ok.at/de_AT/jugendliche/themen/suizidalitaet/hilfsangebote/suizid_ist/wissenswert/suizid_ist.cfm" TargetMode="External"/><Relationship Id="rId5" Type="http://schemas.openxmlformats.org/officeDocument/2006/relationships/hyperlink" Target="http://www.feel-ok.at/de_AT/jugendliche/themen/gewalt/start/faq/ubersicht.cfm" TargetMode="External"/><Relationship Id="rId15" Type="http://schemas.openxmlformats.org/officeDocument/2006/relationships/hyperlink" Target="http://www.feel-ok.at/de_AT/jugendliche/themen/gewalt/aktion/gruppen/gruppen/gemeinsam_erreicht_man_mehr.cfm" TargetMode="External"/><Relationship Id="rId23" Type="http://schemas.openxmlformats.org/officeDocument/2006/relationships/hyperlink" Target="http://www.feel-ok.at/de_AT/jugendliche/themen/suizidalitaet/hilfsangebote/sich_sorgen_machen/hinschauen/mythen_und_fakten.cfm" TargetMode="External"/><Relationship Id="rId10" Type="http://schemas.openxmlformats.org/officeDocument/2006/relationships/hyperlink" Target="http://www.feel-ok.ch/de_CH/jugendliche/themen/gewalt/fokus/cybermobbing_medien_gewalt/cybermobbing/cybermobbing_videoclips_jugendlichen.cfm" TargetMode="External"/><Relationship Id="rId19" Type="http://schemas.openxmlformats.org/officeDocument/2006/relationships/hyperlink" Target="http://www.feel-ok.at/de_AT/jugendliche/themen/gewalt/infos/beteiligten/rollen/beteiligten.cfm" TargetMode="External"/><Relationship Id="rId4" Type="http://schemas.openxmlformats.org/officeDocument/2006/relationships/hyperlink" Target="http://www.feel-ok.at/de_AT/jugendliche/themen/gewalt/gewalt.cfm" TargetMode="External"/><Relationship Id="rId9" Type="http://schemas.openxmlformats.org/officeDocument/2006/relationships/hyperlink" Target="http://www.feel-ok.at/de_AT/jugendliche/themen/gewalt/aktion/ein_wort_viele_gesichter/tipps_gegen_gewalt/zuschlagen_verletzen.cfm" TargetMode="External"/><Relationship Id="rId14" Type="http://schemas.openxmlformats.org/officeDocument/2006/relationships/hyperlink" Target="http://www.feel-ok.at/de_AT/jugendliche/themen/gewalt/aktion/vor_mir_wird_jemand_angegriffen_oder_ausgegrenzt/zivilcourage/es_braucht_zivilcourage.cfm" TargetMode="External"/><Relationship Id="rId22" Type="http://schemas.openxmlformats.org/officeDocument/2006/relationships/hyperlink" Target="http://www.feel-ok.at/de_AT/jugendliche/themen/suizidalitaet/hilfsangebote/suizidgedanken-_-versuch/richtig_handeln/sprich_mit_jemanden_daruber_und_hol_dir_unterstutzung.cfm" TargetMode="External"/><Relationship Id="rId27"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3" Type="http://schemas.openxmlformats.org/officeDocument/2006/relationships/hyperlink" Target="http://www.feel-ok.at/de_AT/jugendliche/themen/ich_und_mein_gewicht/start/jugendliche_erzaehlen/geschichten/essstoerungen.cfm" TargetMode="External"/><Relationship Id="rId18" Type="http://schemas.openxmlformats.org/officeDocument/2006/relationships/hyperlink" Target="http://www.feel-ok.at/de_AT/jugendliche/themen/ich_und_mein_gewicht/rund_ums_thema_koerpergewicht/folgen_von_uebergewicht_untergewicht/uebergewicht/uebergewicht_koerperliche_folgen.cfm" TargetMode="External"/><Relationship Id="rId26" Type="http://schemas.openxmlformats.org/officeDocument/2006/relationships/hyperlink" Target="http://www.feel-ok.at/de_AT/jugendliche/themen/selbstvertrauen/aktion/selbstvertrauen_psychologische_tests/tests/selbstvertrauen.cfm" TargetMode="External"/><Relationship Id="rId39" Type="http://schemas.openxmlformats.org/officeDocument/2006/relationships/hyperlink" Target="http://www.feel-ok.at/de_AT/jugendliche/themen/liebe_sexualitaet/themen/sexuelle_gewalt/reagieren/sexuelle_gewalt_ist.cfm" TargetMode="External"/><Relationship Id="rId21" Type="http://schemas.openxmlformats.org/officeDocument/2006/relationships/hyperlink" Target="http://www.feel-ok.at/de_AT/jugendliche/themen/ich_und_mein_gewicht/rund_ums_thema_essstoerungen/behandlungen_von_essstoerungen/hilfe/was_hilft.cfm" TargetMode="External"/><Relationship Id="rId34" Type="http://schemas.openxmlformats.org/officeDocument/2006/relationships/hyperlink" Target="http://www.feel-ok.at/de_AT/jugendliche/themen/liebe_sexualitaet/themen/sex_orientierungen/sexuelle_orientierungen/heterosexualitaet_homosexualitaet_bisexualitaet.cfm" TargetMode="External"/><Relationship Id="rId42" Type="http://schemas.openxmlformats.org/officeDocument/2006/relationships/hyperlink" Target="http://www.feel-ok.at/de_AT/jugendliche/themen/stress/start/mehr_power_gegen_stress/sei_schlau/schaedliche_folgen.cfm" TargetMode="External"/><Relationship Id="rId47" Type="http://schemas.openxmlformats.org/officeDocument/2006/relationships/hyperlink" Target="http://www.feel-ok.at/de_AT/jugendliche/themen/stress/setting/familie/infos_tipps/deine_rechte.cfm" TargetMode="External"/><Relationship Id="rId50" Type="http://schemas.openxmlformats.org/officeDocument/2006/relationships/hyperlink" Target="http://www.feel-ok.at/de_AT/jugendliche/themen/ich_und_mein_gewicht/rund_ums_thema_essstoerungen/sport_und_essstoerungen/sportler/sport_ist_gesund_aber_.cfm" TargetMode="External"/><Relationship Id="rId55" Type="http://schemas.openxmlformats.org/officeDocument/2006/relationships/hyperlink" Target="http://www.feel-ok.at/de_AT/jugendliche/themen/laerm/themen/schall/infos/schall_ist_ueberall.cfm" TargetMode="External"/><Relationship Id="rId7" Type="http://schemas.openxmlformats.org/officeDocument/2006/relationships/hyperlink" Target="http://www.feel-ok.at/de_AT/jugendliche/themen/ernaehrung/themen/grundlagen/ueberblick/lebensmittelpyramide.cfm" TargetMode="External"/><Relationship Id="rId2" Type="http://schemas.openxmlformats.org/officeDocument/2006/relationships/hyperlink" Target="http://www.feel-ok.at/gewicht" TargetMode="External"/><Relationship Id="rId16" Type="http://schemas.openxmlformats.org/officeDocument/2006/relationships/hyperlink" Target="http://www.feel-ok.at/de_AT/jugendliche/themen/ich_und_mein_gewicht/rund_ums_thema_koerpergewicht/bmi-rechner/bmi-rechner.cfm" TargetMode="External"/><Relationship Id="rId20" Type="http://schemas.openxmlformats.org/officeDocument/2006/relationships/hyperlink" Target="http://www.feel-ok.at/de_AT/jugendliche/themen/ich_und_mein_gewicht/rund_ums_thema_essstoerungen/sind_meine_essgewohnheiten_ok/ok-nicht_ok/merkmale_von_essstoerungen.cfm" TargetMode="External"/><Relationship Id="rId29" Type="http://schemas.openxmlformats.org/officeDocument/2006/relationships/hyperlink" Target="http://www.feel-ok.at/de_AT/jugendliche/themen/liebe_sexualitaet/liebe_sexualitaet.cfm" TargetMode="External"/><Relationship Id="rId41" Type="http://schemas.openxmlformats.org/officeDocument/2006/relationships/hyperlink" Target="http://www.feel-ok.at/de_AT/jugendliche/themen/stress/start/tests/tests/stress.cfm" TargetMode="External"/><Relationship Id="rId54" Type="http://schemas.openxmlformats.org/officeDocument/2006/relationships/hyperlink" Target="http://www.feel-ok.at/de_AT/jugendliche/themen/laerm/themen/was_ist_laerm/infos/laerm.cfm" TargetMode="External"/><Relationship Id="rId62" Type="http://schemas.openxmlformats.org/officeDocument/2006/relationships/drawing" Target="../drawings/drawing14.xml"/><Relationship Id="rId1" Type="http://schemas.openxmlformats.org/officeDocument/2006/relationships/hyperlink" Target="http://www.feel-ok.at/essen" TargetMode="External"/><Relationship Id="rId6" Type="http://schemas.openxmlformats.org/officeDocument/2006/relationships/hyperlink" Target="http://www.feel-ok.at/de_AT/jugendliche/themen/ernaehrung/ernaehrung.cfm" TargetMode="External"/><Relationship Id="rId11" Type="http://schemas.openxmlformats.org/officeDocument/2006/relationships/hyperlink" Target="http://www.feel-ok.at/de_AT/jugendliche/themen/ich_und_mein_gewicht/start/fragen_und_antworten/ubersicht.cfm" TargetMode="External"/><Relationship Id="rId24" Type="http://schemas.openxmlformats.org/officeDocument/2006/relationships/hyperlink" Target="http://www.feel-ok.at/de_AT/jugendliche/themen/ich_und_mein_gewicht/rund_ums_thema_essstoerungen/folgen_von_essstoerungen/koerperliche_folgen/ernst_zu_nehmende_krankheiten.cfm" TargetMode="External"/><Relationship Id="rId32" Type="http://schemas.openxmlformats.org/officeDocument/2006/relationships/hyperlink" Target="http://www.feel-ok.at/de_AT/jugendliche/themen/liebe_sexualitaet/themen/maennlicher_koerper_lust/erogene_zonen/erogene_zonen.cfm" TargetMode="External"/><Relationship Id="rId37" Type="http://schemas.openxmlformats.org/officeDocument/2006/relationships/hyperlink" Target="http://www.feel-ok.at/de_AT/jugendliche/themen/liebe_sexualitaet/themen/verhuetung/verhuetung/richtige_entscheidung.cfm" TargetMode="External"/><Relationship Id="rId40" Type="http://schemas.openxmlformats.org/officeDocument/2006/relationships/hyperlink" Target="http://www.feel-ok.at/de_AT/jugendliche/themen/stress/stress.cfm" TargetMode="External"/><Relationship Id="rId45" Type="http://schemas.openxmlformats.org/officeDocument/2006/relationships/hyperlink" Target="http://www.feel-ok.at/de_AT/jugendliche/themen/stress/setting/konflikte/tipps/probleme_mit_kollegen.cfm" TargetMode="External"/><Relationship Id="rId53" Type="http://schemas.openxmlformats.org/officeDocument/2006/relationships/hyperlink" Target="http://www.feel-ok.at/de_AT/jugendliche/themen/laerm/laerm.cfm" TargetMode="External"/><Relationship Id="rId58" Type="http://schemas.openxmlformats.org/officeDocument/2006/relationships/hyperlink" Target="http://www.feel-ok.at/de_AT/jugendliche/themen/laerm/themen/wie_schuetzen/infos/wie_schuetzen.cfm" TargetMode="External"/><Relationship Id="rId5" Type="http://schemas.openxmlformats.org/officeDocument/2006/relationships/hyperlink" Target="http://www.feel-ok.at/stress" TargetMode="External"/><Relationship Id="rId15" Type="http://schemas.openxmlformats.org/officeDocument/2006/relationships/hyperlink" Target="http://www.feel-ok.at/de_AT/jugendliche/themen/ich_und_mein_gewicht/rund_ums_thema_essstoerungen/haeufigkeit_und_verbreitung_von_essstoerungen/verbreitung/anorexie.cfm" TargetMode="External"/><Relationship Id="rId23" Type="http://schemas.openxmlformats.org/officeDocument/2006/relationships/hyperlink" Target="http://www.feel-ok.at/de_AT/jugendliche/themen/ich_und_mein_gewicht/rund_ums_thema_essstoerungen/essen_und_gefuehle/essen_und_gefuehle/hunger_und_saettigung.cfm" TargetMode="External"/><Relationship Id="rId28" Type="http://schemas.openxmlformats.org/officeDocument/2006/relationships/hyperlink" Target="http://www.feel-ok.at/de_AT/jugendliche/themen/selbstvertrauen/aktion/wer_bin_ich_was_tue_ich/deine_gefuehle/gefuehle_sind_wegweiser.cfm" TargetMode="External"/><Relationship Id="rId36" Type="http://schemas.openxmlformats.org/officeDocument/2006/relationships/hyperlink" Target="http://www.feel-ok.at/de_AT/jugendliche/themen/liebe_sexualitaet/themen/menstruation_schwangerschaft/zyklus_und_menstruation/zyklus.cfm" TargetMode="External"/><Relationship Id="rId49" Type="http://schemas.openxmlformats.org/officeDocument/2006/relationships/hyperlink" Target="http://www.feel-ok.at/de_AT/jugendliche/themen/ich_und_mein_gewicht/rund_ums_thema_essstoerungen/ursachen_fuer_essstoerungen/ueberblick/risikofaktoren_ausloeser_und_schutzfaktoren_.cfm" TargetMode="External"/><Relationship Id="rId57" Type="http://schemas.openxmlformats.org/officeDocument/2006/relationships/hyperlink" Target="http://www.feel-ok.at/de_AT/jugendliche/themen/laerm/themen/auswirkungen_laerm/infos/auswirkungen_laerm.cfm" TargetMode="External"/><Relationship Id="rId61" Type="http://schemas.openxmlformats.org/officeDocument/2006/relationships/printerSettings" Target="../printerSettings/printerSettings16.bin"/><Relationship Id="rId10" Type="http://schemas.openxmlformats.org/officeDocument/2006/relationships/hyperlink" Target="http://www.feel-ok.at/de_AT/jugendliche/themen/ich_und_mein_gewicht/ich_und_mein_gewicht.cfm" TargetMode="External"/><Relationship Id="rId19" Type="http://schemas.openxmlformats.org/officeDocument/2006/relationships/hyperlink" Target="http://www.feel-ok.at/de_AT/jugendliche/themen/ich_und_mein_gewicht/rund_ums_thema_koerpergewicht/gesund_abnehmen/noetig/jeder_koerper_ist_anders.cfm" TargetMode="External"/><Relationship Id="rId31" Type="http://schemas.openxmlformats.org/officeDocument/2006/relationships/hyperlink" Target="http://www.feel-ok.at/de_AT/jugendliche/themen/liebe_sexualitaet/themen/weiblicher_korper_lust/erogene_zonen/erogene_zonen.cfm" TargetMode="External"/><Relationship Id="rId44" Type="http://schemas.openxmlformats.org/officeDocument/2006/relationships/hyperlink" Target="http://www.feel-ok.at/de_AT/jugendliche/themen/stress/start/schlafprobleme/infos_und_tipps/schlaf.cfm" TargetMode="External"/><Relationship Id="rId52" Type="http://schemas.openxmlformats.org/officeDocument/2006/relationships/hyperlink" Target="http://www.feel-ok.at/laerm" TargetMode="External"/><Relationship Id="rId60" Type="http://schemas.openxmlformats.org/officeDocument/2006/relationships/hyperlink" Target="http://www.feel-ok.at/de_AT/jugendliche/themen/liebe_sexualitaet/themen/prostitution/infos/sex_als_ware.cfm" TargetMode="External"/><Relationship Id="rId4" Type="http://schemas.openxmlformats.org/officeDocument/2006/relationships/hyperlink" Target="http://www.feel-ok.at/de_AT/jugendliche/jugendliche-koerper-psyche.cfm" TargetMode="External"/><Relationship Id="rId9" Type="http://schemas.openxmlformats.org/officeDocument/2006/relationships/hyperlink" Target="http://www.feel-ok.at/de_AT/jugendliche/themen/ernaehrung/themen/fast_food/tests_infos/fast_food-check.cfm" TargetMode="External"/><Relationship Id="rId14" Type="http://schemas.openxmlformats.org/officeDocument/2006/relationships/hyperlink" Target="http://www.feel-ok.at/de_AT/jugendliche/themen/ich_und_mein_gewicht/rund_ums_thema_koerpergewicht/haeufigkeit_von_ueber-_und_untergewicht/haeufigkeit/uebergewicht.cfm" TargetMode="External"/><Relationship Id="rId22" Type="http://schemas.openxmlformats.org/officeDocument/2006/relationships/hyperlink" Target="http://www.feel-ok.at/de_AT/jugendliche/themen/ich_und_mein_gewicht/rund_ums_thema_essstoerungen/essstoerungen_erkennen/anzeichen/anzeichen_sind_sehr_unterschiedlich.cfm" TargetMode="External"/><Relationship Id="rId27" Type="http://schemas.openxmlformats.org/officeDocument/2006/relationships/hyperlink" Target="http://www.feel-ok.at/de_AT/jugendliche/themen/selbstvertrauen/aktion/selbstvertrauen_aufpeppen/gnomio_verstehen/monika_und_roger.cfm" TargetMode="External"/><Relationship Id="rId30" Type="http://schemas.openxmlformats.org/officeDocument/2006/relationships/hyperlink" Target="http://www.feel-ok.at/de_AT/jugendliche/themen/liebe_sexualitaet/themen/liebe_beziehung/flirten/liebe_ein_starkes_gefuhl.cfm" TargetMode="External"/><Relationship Id="rId35" Type="http://schemas.openxmlformats.org/officeDocument/2006/relationships/hyperlink" Target="http://www.feel-ok.at/de_AT/jugendliche/themen/liebe_sexualitaet/themen/hiv_aids_sexuell_ubertragbare_infektionen/hiv-aids/hiv_krankheit_und_behandlung.cfm" TargetMode="External"/><Relationship Id="rId43" Type="http://schemas.openxmlformats.org/officeDocument/2006/relationships/hyperlink" Target="http://www.feel-ok.at/de_AT/jugendliche/themen/stress/start/entspannung/uebungen/vorteile.cfm" TargetMode="External"/><Relationship Id="rId48" Type="http://schemas.openxmlformats.org/officeDocument/2006/relationships/hyperlink" Target="http://www.feel-ok.at/de_AT/jugendliche/themen/ich_und_mein_gewicht/rund_ums_thema_koerpergewicht/ursachen_fuer_ueber-_und_untergewicht/uebergewicht/ueberblick_uebergewicht.cfm" TargetMode="External"/><Relationship Id="rId56" Type="http://schemas.openxmlformats.org/officeDocument/2006/relationships/hyperlink" Target="http://www.feel-ok.at/de_AT/jugendliche/themen/laerm/themen/hoeren-wie/infos/hoeren_aber_wie.cfm" TargetMode="External"/><Relationship Id="rId8" Type="http://schemas.openxmlformats.org/officeDocument/2006/relationships/hyperlink" Target="http://www.feel-ok.at/de_AT/jugendliche/themen/ernaehrung/start/spiel_der_schweizer_lebensmittelpyramide/spiel-lebensmittelpyramide.cfm" TargetMode="External"/><Relationship Id="rId51" Type="http://schemas.openxmlformats.org/officeDocument/2006/relationships/hyperlink" Target="http://www.feel-ok.at/sv" TargetMode="External"/><Relationship Id="rId3" Type="http://schemas.openxmlformats.org/officeDocument/2006/relationships/hyperlink" Target="http://www.feel-ok.at/sex" TargetMode="External"/><Relationship Id="rId12" Type="http://schemas.openxmlformats.org/officeDocument/2006/relationships/hyperlink" Target="http://www.feel-ok.at/de_AT/jugendliche/themen/ich_und_mein_gewicht/start/richtig_oder_falsch/teste_dein_wissen/essstorungen_richtig_falsch.cfm" TargetMode="External"/><Relationship Id="rId17" Type="http://schemas.openxmlformats.org/officeDocument/2006/relationships/hyperlink" Target="http://www.feel-ok.at/de_AT/jugendliche/themen/ich_und_mein_gewicht/rund_ums_thema_koerpergewicht/ich_fuehle_mich_nicht_wohl_in_meinem_koerper/und_jetzt/woher_die_unzufriedenheit.cfm" TargetMode="External"/><Relationship Id="rId25" Type="http://schemas.openxmlformats.org/officeDocument/2006/relationships/hyperlink" Target="http://www.feel-ok.at/de_AT/jugendliche/themen/selbstvertrauen/selbstvertrauen.cfm" TargetMode="External"/><Relationship Id="rId33" Type="http://schemas.openxmlformats.org/officeDocument/2006/relationships/hyperlink" Target="http://www.feel-ok.at/de_AT/jugendliche/themen/liebe_sexualitaet/themen/sexualitaet_erleben/sex/selbstbefriedigung.cfm" TargetMode="External"/><Relationship Id="rId38" Type="http://schemas.openxmlformats.org/officeDocument/2006/relationships/hyperlink" Target="http://www.feel-ok.at/de_AT/jugendliche/themen/liebe_sexualitaet/themen/pornografie/infos/pornografie_erotik.cfm" TargetMode="External"/><Relationship Id="rId46" Type="http://schemas.openxmlformats.org/officeDocument/2006/relationships/hyperlink" Target="http://www.feel-ok.at/de_AT/jugendliche/themen/stress/setting/unterricht_pruefungen/tipps_beim_arbeiten/fragen_stellen.cfm" TargetMode="External"/><Relationship Id="rId59" Type="http://schemas.openxmlformats.org/officeDocument/2006/relationships/hyperlink" Target="http://www.feel-ok.at/de_AT/jugendliche/themen/liebe_sexualitaet/themen/sex-we-can/sex-we-can_episode1.cfm"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feel-ok.at/de_AT/schule/themen/klassenmanagement/ressourcen/leiten_fuehren_klasse/wissenswertes/haltung_als_lehrer.cfm" TargetMode="External"/><Relationship Id="rId7" Type="http://schemas.openxmlformats.org/officeDocument/2006/relationships/printerSettings" Target="../printerSettings/printerSettings17.bin"/><Relationship Id="rId2" Type="http://schemas.openxmlformats.org/officeDocument/2006/relationships/hyperlink" Target="http://www.feel-ok.at/de_AT/schule/themen/klassenmanagement/klassenmanagement.cfm" TargetMode="External"/><Relationship Id="rId1" Type="http://schemas.openxmlformats.org/officeDocument/2006/relationships/hyperlink" Target="http://www.feel-ok.at/+km" TargetMode="External"/><Relationship Id="rId6" Type="http://schemas.openxmlformats.org/officeDocument/2006/relationships/hyperlink" Target="http://www.feel-ok.at/de_AT/schule/themen/klassenmanagement/ressourcen/krisenfall/wissenswertes/schwierige_situationen_dokumentieren.cfm" TargetMode="External"/><Relationship Id="rId5" Type="http://schemas.openxmlformats.org/officeDocument/2006/relationships/hyperlink" Target="http://www.feel-ok.at/de_AT/schule/themen/klassenmanagement/ressourcen/kommunikation/wissenswertes/was_kommunikation.cfm" TargetMode="External"/><Relationship Id="rId4" Type="http://schemas.openxmlformats.org/officeDocument/2006/relationships/hyperlink" Target="http://www.feel-ok.at/de_AT/schule/themen/klassenmanagement/ressourcen/persoenlichkeit_entwicklung/wissenswertes/beziehung_als_basis.cfm"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www.feel-ok.at/de_AT/schule/themen/gluecksspiel/gluecksspiel.cfm" TargetMode="External"/><Relationship Id="rId13" Type="http://schemas.openxmlformats.org/officeDocument/2006/relationships/hyperlink" Target="http://www.feel-ok.at/de_AT/schule/themen/bewegung_sport/bewegung_sport.cfm" TargetMode="External"/><Relationship Id="rId18" Type="http://schemas.openxmlformats.org/officeDocument/2006/relationships/hyperlink" Target="http://www.feel-ok.at/de_AT/schule/themen/laerm/laerm.cfm" TargetMode="External"/><Relationship Id="rId3" Type="http://schemas.openxmlformats.org/officeDocument/2006/relationships/hyperlink" Target="http://www.feel-ok.at/de_AT/schule/themen/arbeit/arbeit.cfm" TargetMode="External"/><Relationship Id="rId7" Type="http://schemas.openxmlformats.org/officeDocument/2006/relationships/hyperlink" Target="http://www.feel-ok.at/de_AT/schule/themen/ich_und_mein_gewicht/ich_mein_gewicht.cfm" TargetMode="External"/><Relationship Id="rId12" Type="http://schemas.openxmlformats.org/officeDocument/2006/relationships/hyperlink" Target="http://www.feel-ok.at/de_AT/schule/themen/liebe_sexualitaet/liebe_sexualitaet.cfm" TargetMode="External"/><Relationship Id="rId17" Type="http://schemas.openxmlformats.org/officeDocument/2006/relationships/hyperlink" Target="http://www.feel-ok.at/de_AT/schule/bonus/the_best_of_feel-ok.cfm" TargetMode="External"/><Relationship Id="rId2" Type="http://schemas.openxmlformats.org/officeDocument/2006/relationships/hyperlink" Target="http://www.feel-ok.at/de_AT/schule/themen/alkohol/alkohol.cfm" TargetMode="External"/><Relationship Id="rId16" Type="http://schemas.openxmlformats.org/officeDocument/2006/relationships/hyperlink" Target="http://www.feel-ok.at/de_AT/schule/bonus/mit_feel-ok-at_arbeiten.cfm" TargetMode="External"/><Relationship Id="rId20" Type="http://schemas.openxmlformats.org/officeDocument/2006/relationships/drawing" Target="../drawings/drawing15.xml"/><Relationship Id="rId1" Type="http://schemas.openxmlformats.org/officeDocument/2006/relationships/hyperlink" Target="http://www.feel-ok.at/arbeitsblaetter" TargetMode="External"/><Relationship Id="rId6" Type="http://schemas.openxmlformats.org/officeDocument/2006/relationships/hyperlink" Target="http://www.feel-ok.at/de_AT/schule/themen/gewalt/gewalt.cfm" TargetMode="External"/><Relationship Id="rId11" Type="http://schemas.openxmlformats.org/officeDocument/2006/relationships/hyperlink" Target="http://www.feel-ok.at/de_AT/schule/themen/selbstvertrauen/selbstvertrauen.cfm" TargetMode="External"/><Relationship Id="rId5" Type="http://schemas.openxmlformats.org/officeDocument/2006/relationships/hyperlink" Target="http://www.feel-ok.at/de_AT/schule/themen/ernaehrung/ernaehrung.cfm" TargetMode="External"/><Relationship Id="rId15" Type="http://schemas.openxmlformats.org/officeDocument/2006/relationships/hyperlink" Target="http://www.feel-ok.at/de_AT/schule/themen/alle_arbeitsblaetter.cfm" TargetMode="External"/><Relationship Id="rId10" Type="http://schemas.openxmlformats.org/officeDocument/2006/relationships/hyperlink" Target="http://www.feel-ok.at/de_AT/schule/themen/tabak/tabak.cfm" TargetMode="External"/><Relationship Id="rId19" Type="http://schemas.openxmlformats.org/officeDocument/2006/relationships/printerSettings" Target="../printerSettings/printerSettings18.bin"/><Relationship Id="rId4" Type="http://schemas.openxmlformats.org/officeDocument/2006/relationships/hyperlink" Target="http://www.feel-ok.at/de_AT/schule/themen/cannabis/cannabis.cfm" TargetMode="External"/><Relationship Id="rId9" Type="http://schemas.openxmlformats.org/officeDocument/2006/relationships/hyperlink" Target="http://www.feel-ok.at/de_AT/schule/themen/medienkompetenz/medienkompetenz.cfm" TargetMode="External"/><Relationship Id="rId14" Type="http://schemas.openxmlformats.org/officeDocument/2006/relationships/hyperlink" Target="http://www.feel-ok.at/de_AT/schule/themen/stress/stress.cf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evelopers.google.com/analytics/devguides/reporting/core/dimsmets" TargetMode="External"/><Relationship Id="rId1" Type="http://schemas.openxmlformats.org/officeDocument/2006/relationships/hyperlink" Target="http://help.analyticsedge.com/googleanalytics/misunderstood-metrics-time-on-page-session-duration/"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feel-ok.at/infos" TargetMode="External"/><Relationship Id="rId2" Type="http://schemas.openxmlformats.org/officeDocument/2006/relationships/hyperlink" Target="http://www.feel-ok.at/de_AT/sitemap/sitemap_ueber_feelok.cfm" TargetMode="External"/><Relationship Id="rId1" Type="http://schemas.openxmlformats.org/officeDocument/2006/relationships/hyperlink" Target="http://www.feel-ok.at/de_AT/infosuche.cf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feelok.de/de_DE/jugendliche/jugendliche-themen.cfm" TargetMode="External"/><Relationship Id="rId1" Type="http://schemas.openxmlformats.org/officeDocument/2006/relationships/hyperlink" Target="http://www.feelok.de/de_DE/schule/feelok_fuer_lehrpersonen_und_multiplikatoren.cfm" TargetMode="External"/><Relationship Id="rId4"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3" Type="http://schemas.openxmlformats.org/officeDocument/2006/relationships/hyperlink" Target="http://www.feelok.de/de_DE/jugendliche/themen/alkohol/wo_stehst_du/manchmal_zu_viel/wo_stehe_ich/warum_ich_alkohol_trinke.cfm" TargetMode="External"/><Relationship Id="rId18" Type="http://schemas.openxmlformats.org/officeDocument/2006/relationships/hyperlink" Target="http://www.feelok.de/de_DE/jugendliche/themen/cannabis/start/infos/infos/fakten.cfm" TargetMode="External"/><Relationship Id="rId26" Type="http://schemas.openxmlformats.org/officeDocument/2006/relationships/hyperlink" Target="http://www.feelok.de/de_DE/jugendliche/themen/tabak/wir_empfehlen/rauchfrei_werden/dein_erster_schritt/mit_dem_rauchen_aufhoeren_so_gehts.cfm" TargetMode="External"/><Relationship Id="rId39" Type="http://schemas.openxmlformats.org/officeDocument/2006/relationships/hyperlink" Target="http://www.feelok.de/de_DE/jugendliche/themen/tabak/interessante_themen/sucht/zigaretten/sucht_und_abhaengigkeit.cfm" TargetMode="External"/><Relationship Id="rId21" Type="http://schemas.openxmlformats.org/officeDocument/2006/relationships/hyperlink" Target="http://www.feelok.de/de_DE/jugendliche/themen/cannabis/wo_stehst_du/gelegenheitskiffende/wo_stehe_ich/kiffen_reizt.cfm" TargetMode="External"/><Relationship Id="rId34" Type="http://schemas.openxmlformats.org/officeDocument/2006/relationships/hyperlink" Target="http://www.feelok.de/de_DE/jugendliche/themen/tabak/interessante_themen/sex_und_pille/sex/rauchen_schlapp_sex.cfm" TargetMode="External"/><Relationship Id="rId42" Type="http://schemas.openxmlformats.org/officeDocument/2006/relationships/hyperlink" Target="http://www.feelok.de/de_DE/jugendliche/themen/tabak/interessante_themen/passivrauchen/wissenswertes/passivrauchen_das_wichtigste_in_kuerze.cfm" TargetMode="External"/><Relationship Id="rId47" Type="http://schemas.openxmlformats.org/officeDocument/2006/relationships/hyperlink" Target="http://www.feelok.de/de_DE/jugendliche/themen/tabak/interessante_themen/gesetze/tabakpraevention/deutsche_gesetzeslage.cfm" TargetMode="External"/><Relationship Id="rId50" Type="http://schemas.openxmlformats.org/officeDocument/2006/relationships/hyperlink" Target="http://www.feelok.de/de_DE/jugendliche/bonus/beratung.cfm" TargetMode="External"/><Relationship Id="rId55" Type="http://schemas.openxmlformats.org/officeDocument/2006/relationships/hyperlink" Target="http://www.feelok.de/de_DE/jugendliche/themen/selbstvertrauen/selbstvertrauen.cfm" TargetMode="External"/><Relationship Id="rId63" Type="http://schemas.openxmlformats.org/officeDocument/2006/relationships/hyperlink" Target="http://www.feelok.de/de_DE/jugendliche/themen/stress/start/mehr_power_gegen_stress/sei_schlau/schaedliche_folgen.cfm" TargetMode="External"/><Relationship Id="rId68" Type="http://schemas.openxmlformats.org/officeDocument/2006/relationships/hyperlink" Target="http://www.feelok.de/de_DE/jugendliche/themen/stress/setting/unterricht_pruefungen/tipps_beim_arbeiten/fragen_stellen.cfm" TargetMode="External"/><Relationship Id="rId7" Type="http://schemas.openxmlformats.org/officeDocument/2006/relationships/hyperlink" Target="http://www.feelok.de/de_DE/jugendliche/themen/alkohol/wir_empfehlen/videoclips/videoclips_alkohol.cfm" TargetMode="External"/><Relationship Id="rId71" Type="http://schemas.openxmlformats.org/officeDocument/2006/relationships/drawing" Target="../drawings/drawing17.xml"/><Relationship Id="rId2" Type="http://schemas.openxmlformats.org/officeDocument/2006/relationships/hyperlink" Target="http://www.feelok.de/alkohol" TargetMode="External"/><Relationship Id="rId16" Type="http://schemas.openxmlformats.org/officeDocument/2006/relationships/hyperlink" Target="http://www.feelok.de/de_DE/jugendliche/themen/cannabis/start/cannabis-check/cannabis-check.cfm" TargetMode="External"/><Relationship Id="rId29" Type="http://schemas.openxmlformats.org/officeDocument/2006/relationships/hyperlink" Target="http://www.feelok.de/de_DE/jugendliche/themen/tabak/wo_stehst_du/jugendliche_rauchen_nicht_wollen_aufhoeren/fitness/die_mehrzahl_ist_ueberzeugt.cfm" TargetMode="External"/><Relationship Id="rId1" Type="http://schemas.openxmlformats.org/officeDocument/2006/relationships/hyperlink" Target="http://www.feelok.de/tabak" TargetMode="External"/><Relationship Id="rId6" Type="http://schemas.openxmlformats.org/officeDocument/2006/relationships/hyperlink" Target="http://www.feelok.de/de_DE/jugendliche/themen/alkohol/wir_empfehlen/wissenswertes/themen/was_ist_alkohol.cfm" TargetMode="External"/><Relationship Id="rId11" Type="http://schemas.openxmlformats.org/officeDocument/2006/relationships/hyperlink" Target="http://www.feelok.de/de_DE/jugendliche/themen/alkohol/wo_stehst_du/neugierig/wo_stehe_ich/anreiz.cfm" TargetMode="External"/><Relationship Id="rId24" Type="http://schemas.openxmlformats.org/officeDocument/2006/relationships/hyperlink" Target="http://www.feelok.de/de_DE/jugendliche/themen/cannabis/wo_stehst_du/ex_kiffende/wo_stehe_ich/vorteile_ohne_cannabis.cfm" TargetMode="External"/><Relationship Id="rId32" Type="http://schemas.openxmlformats.org/officeDocument/2006/relationships/hyperlink" Target="http://www.feelok.de/de_DE/jugendliche/themen/tabak/wo_stehst_du/rauchst_du_nur_wochenende_waehrend_parties/gelegenheitsraucher/von_den_partys_zum_alltag.cfm" TargetMode="External"/><Relationship Id="rId37" Type="http://schemas.openxmlformats.org/officeDocument/2006/relationships/hyperlink" Target="http://www.feelok.de/de_DE/jugendliche/themen/tabak/interessante_themen/bewegung_sport/rauchen_gegen_sport/rauchen_schadet_der_leistung.cfm" TargetMode="External"/><Relationship Id="rId40" Type="http://schemas.openxmlformats.org/officeDocument/2006/relationships/hyperlink" Target="http://www.feelok.de/de_DE/jugendliche/themen/tabak/interessante_themen/was_sich_im_zigarettenrauch_steckt/schadstoffe/4800_substanzen.cfm" TargetMode="External"/><Relationship Id="rId45" Type="http://schemas.openxmlformats.org/officeDocument/2006/relationships/hyperlink" Target="http://www.feelok.de/de_DE/jugendliche/themen/tabak/interessante_themen/statistiken/verbreitung_des_rauchens/verbreitung_rauchen_jugendliche.cfm" TargetMode="External"/><Relationship Id="rId53" Type="http://schemas.openxmlformats.org/officeDocument/2006/relationships/hyperlink" Target="http://www.feelok.de/de_DE/jugendliche/themen/tabak/wo_stehst_du/deine_entscheidung_als_nichtraucher_ex-raucher/rauchen_oder_nicht_rauchen/deine_entscheidung.cfm" TargetMode="External"/><Relationship Id="rId58" Type="http://schemas.openxmlformats.org/officeDocument/2006/relationships/hyperlink" Target="http://www.feelok.de/de_DE/jugendliche/themen/selbstvertrauen/aktion/wer_bin_ich_was_tue_ich/deine_gefuehle/gefuehle_sind_wegweiser.cfm" TargetMode="External"/><Relationship Id="rId66" Type="http://schemas.openxmlformats.org/officeDocument/2006/relationships/hyperlink" Target="http://www.feelok.de/de_DE/jugendliche/themen/stress/start/schlafprobleme/infos_und_tipps/schlaf.cfm" TargetMode="External"/><Relationship Id="rId5" Type="http://schemas.openxmlformats.org/officeDocument/2006/relationships/hyperlink" Target="http://www.feelok.de/de_DE/jugendliche/themen/alkohol/alkohol.cfm" TargetMode="External"/><Relationship Id="rId15" Type="http://schemas.openxmlformats.org/officeDocument/2006/relationships/hyperlink" Target="http://www.feelok.de/de_DE/jugendliche/themen/cannabis/cannabis.cfm" TargetMode="External"/><Relationship Id="rId23" Type="http://schemas.openxmlformats.org/officeDocument/2006/relationships/hyperlink" Target="http://www.feelok.de/de_DE/jugendliche/themen/cannabis/wo_stehst_du/kiffende_mit_bedenken/wo_stehe_ich/leben_ohne_cannabis.cfm" TargetMode="External"/><Relationship Id="rId28" Type="http://schemas.openxmlformats.org/officeDocument/2006/relationships/hyperlink" Target="http://www.feelok.de/de_DE/jugendliche/themen/tabak/wir_empfehlen/fragen_und_antworten/ubersicht.cfm" TargetMode="External"/><Relationship Id="rId36" Type="http://schemas.openxmlformats.org/officeDocument/2006/relationships/hyperlink" Target="http://www.feelok.de/de_DE/jugendliche/themen/tabak/interessante_themen/geld/geld/wer_mit_rauchen_aufhoert_spart.cfm" TargetMode="External"/><Relationship Id="rId49" Type="http://schemas.openxmlformats.org/officeDocument/2006/relationships/hyperlink" Target="http://www.feelok.de/de_DE/jugendliche/jugendliche-themen.cfm" TargetMode="External"/><Relationship Id="rId57" Type="http://schemas.openxmlformats.org/officeDocument/2006/relationships/hyperlink" Target="http://www.feelok.de/de_DE/jugendliche/themen/selbstvertrauen/aktion/selbstvertrauen_aufpeppen/gnomio_verstehen/monika_und_roger.cfm" TargetMode="External"/><Relationship Id="rId61" Type="http://schemas.openxmlformats.org/officeDocument/2006/relationships/hyperlink" Target="http://www.feelok.de/de_DE/jugendliche/themen/stress/stress.cfm" TargetMode="External"/><Relationship Id="rId10" Type="http://schemas.openxmlformats.org/officeDocument/2006/relationships/hyperlink" Target="http://www.feelok.de/de_DE/jugendliche/themen/alkohol/wo_stehst_du/keine_lust/deine_gruende/ich_mag_den_alkoholgeschmack_nicht.cfm" TargetMode="External"/><Relationship Id="rId19" Type="http://schemas.openxmlformats.org/officeDocument/2006/relationships/hyperlink" Target="http://www.feelok.de/de_DE/jugendliche/themen/cannabis/start/sei_schlau/risiken/safer-use-regeln.cfm" TargetMode="External"/><Relationship Id="rId31" Type="http://schemas.openxmlformats.org/officeDocument/2006/relationships/hyperlink" Target="http://www.feelok.de/de_DE/jugendliche/themen/tabak/wo_stehst_du/deine_entscheidung_als_raucher_gelegenheitsraucher/rauchen_oder_nicht_rauchen/deine_entscheidung.cfm" TargetMode="External"/><Relationship Id="rId44" Type="http://schemas.openxmlformats.org/officeDocument/2006/relationships/hyperlink" Target="http://www.feelok.de/de_DE/jugendliche/themen/tabak/interessante_themen/werbung_sponsoring/verkauf_foerdern/was_ist_werbung.cfm" TargetMode="External"/><Relationship Id="rId52" Type="http://schemas.openxmlformats.org/officeDocument/2006/relationships/hyperlink" Target="http://www.feelok.de/de_DE/jugendliche/themen/tabak/wir_empfehlen/einem_freund_-_einer_freundin_helfen/unterstuetzung/du_bist_wichtig.cfm" TargetMode="External"/><Relationship Id="rId60" Type="http://schemas.openxmlformats.org/officeDocument/2006/relationships/hyperlink" Target="http://www.feelok.de/stress" TargetMode="External"/><Relationship Id="rId65" Type="http://schemas.openxmlformats.org/officeDocument/2006/relationships/hyperlink" Target="http://www.feelok.de/de_DE/jugendliche/themen/stress/start/nein_sagen/tipps/ich_sage_nein.cfm" TargetMode="External"/><Relationship Id="rId4" Type="http://schemas.openxmlformats.org/officeDocument/2006/relationships/hyperlink" Target="http://www.feelok.de/cannabis" TargetMode="External"/><Relationship Id="rId9" Type="http://schemas.openxmlformats.org/officeDocument/2006/relationships/hyperlink" Target="http://www.feelok.de/de_DE/jugendliche/themen/alkohol/wir_empfehlen/quiz/quiz.cfm" TargetMode="External"/><Relationship Id="rId14" Type="http://schemas.openxmlformats.org/officeDocument/2006/relationships/hyperlink" Target="http://www.feelok.de/de_DE/jugendliche/themen/alkohol/wo_stehst_du/regelmaessig_hauefig/wo_stehe_ich/warum_ich_alkohol_trinke.cfm" TargetMode="External"/><Relationship Id="rId22" Type="http://schemas.openxmlformats.org/officeDocument/2006/relationships/hyperlink" Target="http://www.feelok.de/de_DE/jugendliche/themen/cannabis/wo_stehst_du/kiffende_ohne_bedenken/wo_stehe_ich/am_kiffen_reizt.cfm" TargetMode="External"/><Relationship Id="rId27" Type="http://schemas.openxmlformats.org/officeDocument/2006/relationships/hyperlink" Target="http://www.feelok.de/de_DE/jugendliche/themen/tabak/wir_empfehlen/tests_stuffs/fuer_raucherinnen/bist_du_von_zigaretten_abhaengig.cfm" TargetMode="External"/><Relationship Id="rId30" Type="http://schemas.openxmlformats.org/officeDocument/2006/relationships/hyperlink" Target="http://www.feelok.de/de_DE/jugendliche/themen/tabak/wo_stehst_du/was_jugendliche_an_die_zigarette_bindet/gewohnheit/sucht.cfm" TargetMode="External"/><Relationship Id="rId35" Type="http://schemas.openxmlformats.org/officeDocument/2006/relationships/hyperlink" Target="http://www.feelok.de/de_DE/jugendliche/themen/tabak/interessante_themen/koerpergewicht/rauchen__gute_figur/schlank_sein_dank_rauchen.cfm" TargetMode="External"/><Relationship Id="rId43" Type="http://schemas.openxmlformats.org/officeDocument/2006/relationships/hyperlink" Target="http://www.feelok.de/de_DE/jugendliche/themen/tabak/interessante_themen/natur_umwelt_und_gesellschaft/natur/vielschichtige_schaeden.cfm" TargetMode="External"/><Relationship Id="rId48" Type="http://schemas.openxmlformats.org/officeDocument/2006/relationships/hyperlink" Target="http://www.feelok.de/de_DE/jugendliche/themen/tabak/interessante_themen/schwangerschaft_und_kleinkinder/schwangerschaft__geburt/rauchen_schwangerschaft.cfm" TargetMode="External"/><Relationship Id="rId56" Type="http://schemas.openxmlformats.org/officeDocument/2006/relationships/hyperlink" Target="http://www.feelok.de/de_DE/jugendliche/themen/selbstvertrauen/aktion/selbstvertrauen_psychologische_tests/tests/selbstvertrauen.cfm" TargetMode="External"/><Relationship Id="rId64" Type="http://schemas.openxmlformats.org/officeDocument/2006/relationships/hyperlink" Target="http://www.feelok.de/de_DE/jugendliche/themen/stress/start/entspannung/uebungen/vorteile.cfm" TargetMode="External"/><Relationship Id="rId69" Type="http://schemas.openxmlformats.org/officeDocument/2006/relationships/hyperlink" Target="http://www.feelok.de/de_DE/jugendliche/themen/stress/setting/familie/infos_tipps/deine_rechte.cfm" TargetMode="External"/><Relationship Id="rId8" Type="http://schemas.openxmlformats.org/officeDocument/2006/relationships/hyperlink" Target="http://www.feelok.de/de_DE/jugendliche/themen/alkohol/wir_empfehlen/alkohol-check/alkohol-check.cfm" TargetMode="External"/><Relationship Id="rId51" Type="http://schemas.openxmlformats.org/officeDocument/2006/relationships/hyperlink" Target="http://www.feelok.de/de_DE/jugendliche/themen/tabak/wir_empfehlen/richtig_oder_falsch/themen/gesundheit.cfm" TargetMode="External"/><Relationship Id="rId3" Type="http://schemas.openxmlformats.org/officeDocument/2006/relationships/hyperlink" Target="http://www.feelok.de/de_DE/jugendliche/jugendliche-themen.cfm" TargetMode="External"/><Relationship Id="rId12" Type="http://schemas.openxmlformats.org/officeDocument/2006/relationships/hyperlink" Target="http://www.feelok.de/de_DE/jugendliche/themen/alkohol/wo_stehst_du/gelegentlich/wo_stehe_ich/warum_alkohol_trinken.cfm" TargetMode="External"/><Relationship Id="rId17" Type="http://schemas.openxmlformats.org/officeDocument/2006/relationships/hyperlink" Target="http://www.feelok.de/de_DE/jugendliche/themen/cannabis/start/leiterspiel/leiterspiel.cfm" TargetMode="External"/><Relationship Id="rId25" Type="http://schemas.openxmlformats.org/officeDocument/2006/relationships/hyperlink" Target="http://www.feelok.de/de_DE/jugendliche/themen/tabak/tabak.cfm" TargetMode="External"/><Relationship Id="rId33" Type="http://schemas.openxmlformats.org/officeDocument/2006/relationships/hyperlink" Target="http://www.feelok.de/de_DE/jugendliche/themen/tabak/wo_stehst_du/rueckfall_was_nun/tipps/zurueck_blicken_vorwaerts_schauen.cfm" TargetMode="External"/><Relationship Id="rId38" Type="http://schemas.openxmlformats.org/officeDocument/2006/relationships/hyperlink" Target="http://www.feelok.de/de_DE/jugendliche/themen/tabak/interessante_themen/gesundheit_folgeschaeden/leben_und_tod/auch_raucher_die_lange_leben.cfm" TargetMode="External"/><Relationship Id="rId46" Type="http://schemas.openxmlformats.org/officeDocument/2006/relationships/hyperlink" Target="http://www.feelok.de/de_DE/jugendliche/themen/tabak/interessante_themen/wasserpfeife-_shisha-_cannabis----/wasserpfeife__shisha/viele_arten_nikotinkonsum.cfm" TargetMode="External"/><Relationship Id="rId59" Type="http://schemas.openxmlformats.org/officeDocument/2006/relationships/hyperlink" Target="http://www.feelok.de/sv" TargetMode="External"/><Relationship Id="rId67" Type="http://schemas.openxmlformats.org/officeDocument/2006/relationships/hyperlink" Target="http://www.feelok.de/de_DE/jugendliche/themen/stress/setting/konflikte/tipps/probleme_mit_kollegen.cfm" TargetMode="External"/><Relationship Id="rId20" Type="http://schemas.openxmlformats.org/officeDocument/2006/relationships/hyperlink" Target="http://www.feelok.de/de_DE/jugendliche/themen/cannabis/wo_stehst_du/neugier/wo_stehe_ich/anreiz.cfm" TargetMode="External"/><Relationship Id="rId41" Type="http://schemas.openxmlformats.org/officeDocument/2006/relationships/hyperlink" Target="http://www.feelok.de/de_DE/jugendliche/themen/tabak/interessante_themen/tricks_der_tabakindustrie/auf_erfolgskurs/eine_profitable_branche.cfm" TargetMode="External"/><Relationship Id="rId54" Type="http://schemas.openxmlformats.org/officeDocument/2006/relationships/hyperlink" Target="http://www.feelok.de/de_DE/jugendliche/themen/tabak/interessante_themen/geschichte/geschichte/von_amerika_nach_europa.cfm" TargetMode="External"/><Relationship Id="rId62" Type="http://schemas.openxmlformats.org/officeDocument/2006/relationships/hyperlink" Target="http://www.feelok.de/de_DE/jugendliche/themen/stress/start/tests/tests/stress.cfm" TargetMode="External"/><Relationship Id="rId70"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8" Type="http://schemas.openxmlformats.org/officeDocument/2006/relationships/hyperlink" Target="http://www.feelok.de/infos" TargetMode="External"/><Relationship Id="rId3" Type="http://schemas.openxmlformats.org/officeDocument/2006/relationships/hyperlink" Target="http://www.feelok.de/de_DE/schule/themen/cannabis/cannabis.cfm" TargetMode="External"/><Relationship Id="rId7" Type="http://schemas.openxmlformats.org/officeDocument/2006/relationships/hyperlink" Target="http://www.feelok.de/de_DE/schule/themen/alle_arbeitsblaetter.cfm" TargetMode="External"/><Relationship Id="rId12" Type="http://schemas.openxmlformats.org/officeDocument/2006/relationships/drawing" Target="../drawings/drawing18.xml"/><Relationship Id="rId2" Type="http://schemas.openxmlformats.org/officeDocument/2006/relationships/hyperlink" Target="http://www.feelok.de/de_DE/schule/themen/alkohol/alkohol.cfm" TargetMode="External"/><Relationship Id="rId1" Type="http://schemas.openxmlformats.org/officeDocument/2006/relationships/hyperlink" Target="http://www.feelok.de/arbeitsblaetter" TargetMode="External"/><Relationship Id="rId6" Type="http://schemas.openxmlformats.org/officeDocument/2006/relationships/hyperlink" Target="http://www.feelok.de/de_DE/schule/themen/stress/stress.cfm" TargetMode="External"/><Relationship Id="rId11" Type="http://schemas.openxmlformats.org/officeDocument/2006/relationships/printerSettings" Target="../printerSettings/printerSettings21.bin"/><Relationship Id="rId5" Type="http://schemas.openxmlformats.org/officeDocument/2006/relationships/hyperlink" Target="http://www.feelok.de/de_DE/schule/themen/selbstvertrauen/selbstvertrauen.cfm" TargetMode="External"/><Relationship Id="rId10" Type="http://schemas.openxmlformats.org/officeDocument/2006/relationships/hyperlink" Target="http://www.feelok.de/de_DE/sitemap/sitemap_ueber_feelok.cfm" TargetMode="External"/><Relationship Id="rId4" Type="http://schemas.openxmlformats.org/officeDocument/2006/relationships/hyperlink" Target="http://www.feelok.de/de_DE/schule/themen/tabak/tabak.cfm" TargetMode="External"/><Relationship Id="rId9" Type="http://schemas.openxmlformats.org/officeDocument/2006/relationships/hyperlink" Target="http://www.feelok.de/de_DE/schule/bonus/handbuch.cfm"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hyperlink" Target="http://www.feel-ok.ch/de_CH/schule/feelok_fuer_lehrpersonen_und_multiplikatoren.cfm" TargetMode="External"/><Relationship Id="rId7" Type="http://schemas.openxmlformats.org/officeDocument/2006/relationships/drawing" Target="../drawings/drawing1.xml"/><Relationship Id="rId2" Type="http://schemas.openxmlformats.org/officeDocument/2006/relationships/hyperlink" Target="http://www.feel-ok.ch/eltern" TargetMode="External"/><Relationship Id="rId1" Type="http://schemas.openxmlformats.org/officeDocument/2006/relationships/hyperlink" Target="http://www.feel-ok.ch/de_CH/jugendliche/jugendliche-freizeit-job.cfm" TargetMode="External"/><Relationship Id="rId6" Type="http://schemas.openxmlformats.org/officeDocument/2006/relationships/printerSettings" Target="../printerSettings/printerSettings3.bin"/><Relationship Id="rId5" Type="http://schemas.openxmlformats.org/officeDocument/2006/relationships/hyperlink" Target="http://www.feel-ok.ch/de_CH/eltern/eltern-themen.cfm" TargetMode="External"/><Relationship Id="rId4" Type="http://schemas.openxmlformats.org/officeDocument/2006/relationships/hyperlink" Target="http://www.feel-ok.ch/de_CH/jugendliche/jugendliche.cf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feel-ok.ch/de_CH/jugendliche/themen/arbeit/ressourcen/lehrstellensuche_fremdsprache/sprachen/deutsch.cfm" TargetMode="External"/><Relationship Id="rId13" Type="http://schemas.openxmlformats.org/officeDocument/2006/relationships/hyperlink" Target="http://www.feel-ok.ch/de_CH/jugendliche/themen/bewegung_sport/ressourcen/jugendsportcamps/jugendsportcamps.cfm" TargetMode="External"/><Relationship Id="rId18" Type="http://schemas.openxmlformats.org/officeDocument/2006/relationships/hyperlink" Target="http://www.feel-ok.ch/de_CH/jugendliche/themen/medienkompetenz/webprofi.cfm" TargetMode="External"/><Relationship Id="rId26" Type="http://schemas.openxmlformats.org/officeDocument/2006/relationships/hyperlink" Target="http://www.feel-ok.ch/de_CH/jugendliche/themen/medienkompetenz/ressourcen/virtual_stories/stories/echte_stories.cfm" TargetMode="External"/><Relationship Id="rId3" Type="http://schemas.openxmlformats.org/officeDocument/2006/relationships/hyperlink" Target="http://www.feel-ok.ch/beruf" TargetMode="External"/><Relationship Id="rId21" Type="http://schemas.openxmlformats.org/officeDocument/2006/relationships/hyperlink" Target="http://www.feel-ok.ch/de_CH/jugendliche/themen/medienkompetenz/ressourcen/wahrheit_oder_luege/ubersicht.cfm" TargetMode="External"/><Relationship Id="rId7" Type="http://schemas.openxmlformats.org/officeDocument/2006/relationships/hyperlink" Target="http://www.feel-ok.ch/de_CH/jugendliche/themen/arbeit/ressourcen/infovideos/a/finds_raus.cfm" TargetMode="External"/><Relationship Id="rId12" Type="http://schemas.openxmlformats.org/officeDocument/2006/relationships/hyperlink" Target="http://www.feel-ok.ch/de_CH/jugendliche/themen/bewegung_sport/ressourcen/infovideos/a/finds_raus.cfm" TargetMode="External"/><Relationship Id="rId17" Type="http://schemas.openxmlformats.org/officeDocument/2006/relationships/hyperlink" Target="http://www.feel-ok.ch/de_CH/jugendliche/themen/bewegung_sport/ressourcen/123-allezhop/1-2-3---_allez_hop.cfm" TargetMode="External"/><Relationship Id="rId25" Type="http://schemas.openxmlformats.org/officeDocument/2006/relationships/hyperlink" Target="http://www.feel-ok.ch/de_CH/jugendliche/themen/medienkompetenz/ressourcen/kaufen_im_internet/info/jugendliche_kaufen_im_internet.cfm" TargetMode="External"/><Relationship Id="rId33" Type="http://schemas.openxmlformats.org/officeDocument/2006/relationships/drawing" Target="../drawings/drawing2.xml"/><Relationship Id="rId2" Type="http://schemas.openxmlformats.org/officeDocument/2006/relationships/hyperlink" Target="http://www.feel-ok.ch/de_CH/jugendliche/themen/arbeit/arbeit.cfm" TargetMode="External"/><Relationship Id="rId16" Type="http://schemas.openxmlformats.org/officeDocument/2006/relationships/hyperlink" Target="http://www.feel-ok.ch/de_CH/jugendliche/themen/bewegung_sport/ressourcen/dartfit/dartfit.cfm" TargetMode="External"/><Relationship Id="rId20" Type="http://schemas.openxmlformats.org/officeDocument/2006/relationships/hyperlink" Target="http://www.feel-ok.ch/de_CH/jugendliche/themen/medienkompetenz/ressourcen/der_suchprofi/ubersicht.cfm" TargetMode="External"/><Relationship Id="rId29" Type="http://schemas.openxmlformats.org/officeDocument/2006/relationships/hyperlink" Target="http://www.feel-ok.ch/de_CH/jugendliche/jugendliche-freizeit-job.cfm" TargetMode="External"/><Relationship Id="rId1" Type="http://schemas.openxmlformats.org/officeDocument/2006/relationships/hyperlink" Target="http://www.feel-ok.ch/webprofi" TargetMode="External"/><Relationship Id="rId6" Type="http://schemas.openxmlformats.org/officeDocument/2006/relationships/hyperlink" Target="http://www.feel-ok.ch/de_CH/jugendliche/themen/arbeit/ressourcen/jobsuche_du_kannst/tipps/welt_ungerecht.cfm" TargetMode="External"/><Relationship Id="rId11" Type="http://schemas.openxmlformats.org/officeDocument/2006/relationships/hyperlink" Target="http://www.feel-ok.ch/de_CH/jugendliche/themen/bewegung_sport/ressourcen/sportarten-kompass/sportarten-kompass.cfm" TargetMode="External"/><Relationship Id="rId24" Type="http://schemas.openxmlformats.org/officeDocument/2006/relationships/hyperlink" Target="http://www.feel-ok.ch/de_CH/jugendliche/themen/medienkompetenz/ressourcen/mein_profil/mein_profil.cfm" TargetMode="External"/><Relationship Id="rId32" Type="http://schemas.openxmlformats.org/officeDocument/2006/relationships/printerSettings" Target="../printerSettings/printerSettings4.bin"/><Relationship Id="rId5" Type="http://schemas.openxmlformats.org/officeDocument/2006/relationships/hyperlink" Target="http://www.feel-ok.ch/de_CH/jugendliche/themen/arbeit/ressourcen/arbeitswelt/einen_beruf_lernen/den_richtigen_beruf_finden.cfm" TargetMode="External"/><Relationship Id="rId15" Type="http://schemas.openxmlformats.org/officeDocument/2006/relationships/hyperlink" Target="http://www.feel-ok.ch/de_CH/jugendliche/themen/bewegung_sport/ressourcen/mehr_schwung_im_leben/vorteile/der_koerper.cfm" TargetMode="External"/><Relationship Id="rId23" Type="http://schemas.openxmlformats.org/officeDocument/2006/relationships/hyperlink" Target="http://www.feel-ok.ch/de_CH/jugendliche/themen/medienkompetenz/ressourcen/onlinesucht/info/alltagliche_geschichten.cfm" TargetMode="External"/><Relationship Id="rId28" Type="http://schemas.openxmlformats.org/officeDocument/2006/relationships/hyperlink" Target="http://www.feel-ok.ch/de_CH/jugendliche/themen/medienkompetenz/ressourcen/auf_der_sicheren_seite/ubersicht.cfm" TargetMode="External"/><Relationship Id="rId10" Type="http://schemas.openxmlformats.org/officeDocument/2006/relationships/hyperlink" Target="http://www.feel-ok.ch/de_CH/jugendliche/themen/bewegung_sport/bewegung_sport.cfm" TargetMode="External"/><Relationship Id="rId19" Type="http://schemas.openxmlformats.org/officeDocument/2006/relationships/hyperlink" Target="http://www.feel-ok.ch/de_CH/jugendliche/themen/medienkompetenz/ressourcen/internet_auf_einen_blick/ubersicht.cfm" TargetMode="External"/><Relationship Id="rId31" Type="http://schemas.openxmlformats.org/officeDocument/2006/relationships/hyperlink" Target="http://www.feel-ok.ch/de_CH/schule/themen/bewegung_sport/ressourcen/aktive_bewegungspausen/praktische_uebungen.cfm" TargetMode="External"/><Relationship Id="rId4" Type="http://schemas.openxmlformats.org/officeDocument/2006/relationships/hyperlink" Target="http://www.feel-ok.ch/de_CH/jugendliche/themen/arbeit/ressourcen/interessenkompass/interessenkompass.cfm" TargetMode="External"/><Relationship Id="rId9" Type="http://schemas.openxmlformats.org/officeDocument/2006/relationships/hyperlink" Target="http://www.feel-ok.ch/de_CH/jugendliche/themen/arbeit/ressourcen/arbeitsmarktinfo/arbeitsmarktinfo.cfm" TargetMode="External"/><Relationship Id="rId14" Type="http://schemas.openxmlformats.org/officeDocument/2006/relationships/hyperlink" Target="http://www.feel-ok.ch/de_CH/jugendliche/themen/bewegung_sport/ressourcen/bewegungstest/bewegungstest.cfm" TargetMode="External"/><Relationship Id="rId22" Type="http://schemas.openxmlformats.org/officeDocument/2006/relationships/hyperlink" Target="http://www.feel-ok.ch/de_CH/jugendliche/themen/medienkompetenz/ressourcen/sex_im_netz/ubersicht.cfm" TargetMode="External"/><Relationship Id="rId27" Type="http://schemas.openxmlformats.org/officeDocument/2006/relationships/hyperlink" Target="http://www.feel-ok.ch/de_CH/jugendliche/themen/medienkompetenz/ressourcen/cybermobbing_medien_gewalt/ubersicht.cfm" TargetMode="External"/><Relationship Id="rId30" Type="http://schemas.openxmlformats.org/officeDocument/2006/relationships/hyperlink" Target="http://www.feel-ok.ch/sport"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feel-ok.ch/de_CH/jugendliche/themen/alkohol/wo_stehst_du/manchmal_zu_viel/wo_stehe_ich/warum_ich_alkohol_trinke.cfm" TargetMode="External"/><Relationship Id="rId18" Type="http://schemas.openxmlformats.org/officeDocument/2006/relationships/hyperlink" Target="http://www.feel-ok.ch/de_CH/jugendliche/themen/cannabis/start/infos/infos/fakten.cfm" TargetMode="External"/><Relationship Id="rId26" Type="http://schemas.openxmlformats.org/officeDocument/2006/relationships/hyperlink" Target="http://www.feel-ok.ch/de_CH/jugendliche/themen/tabak/wir_empfehlen/rauchfrei_werden/dein_erster_schritt/mit_dem_rauchen_aufhoeren_so_gehts.cfm" TargetMode="External"/><Relationship Id="rId39" Type="http://schemas.openxmlformats.org/officeDocument/2006/relationships/hyperlink" Target="http://www.feel-ok.ch/de_CH/jugendliche/themen/tabak/interessante_themen/koerpergewicht/rauchen__gute_figur/schlank_sein_dank_rauchen.cfm" TargetMode="External"/><Relationship Id="rId21" Type="http://schemas.openxmlformats.org/officeDocument/2006/relationships/hyperlink" Target="http://www.feel-ok.ch/de_CH/jugendliche/themen/cannabis/wo_stehst_du/gelegenheitskiffende/wo_stehe_ich/kiffen_reizt.cfm" TargetMode="External"/><Relationship Id="rId34" Type="http://schemas.openxmlformats.org/officeDocument/2006/relationships/hyperlink" Target="http://www.feel-ok.ch/de_CH/jugendliche/themen/tabak/wo_stehst_du/deine_entscheidung_als_raucher_gelegenheitsraucher/rauchen_oder_nicht_rauchen/deine_entscheidung.cfm" TargetMode="External"/><Relationship Id="rId42" Type="http://schemas.openxmlformats.org/officeDocument/2006/relationships/hyperlink" Target="http://www.feel-ok.ch/de_CH/jugendliche/themen/tabak/interessante_themen/gesundheit_folgeschaeden/leben_und_tod/auch_raucher_die_lange_leben.cfm" TargetMode="External"/><Relationship Id="rId47" Type="http://schemas.openxmlformats.org/officeDocument/2006/relationships/hyperlink" Target="http://www.feel-ok.ch/de_CH/jugendliche/themen/tabak/interessante_themen/natur_umwelt_und_gesellschaft/natur/vielschichtige_schaeden.cfm" TargetMode="External"/><Relationship Id="rId50" Type="http://schemas.openxmlformats.org/officeDocument/2006/relationships/hyperlink" Target="http://www.feel-ok.ch/de_CH/jugendliche/themen/tabak/interessante_themen/wasserpfeife_shisha_schnupftabak_snooze_kautabak/e-zigaretten/e-zigaretten.cfm" TargetMode="External"/><Relationship Id="rId55" Type="http://schemas.openxmlformats.org/officeDocument/2006/relationships/hyperlink" Target="http://www.feel-ok.ch/de_CH/jugendliche/themen/gluecksspiel/ressourcen/gluecksspiel/find-s_raus/portraits.cfm" TargetMode="External"/><Relationship Id="rId7" Type="http://schemas.openxmlformats.org/officeDocument/2006/relationships/hyperlink" Target="http://www.feel-ok.ch/de_CH/jugendliche/themen/alkohol/wir_empfehlen/videoclips/videoclips_alkohol.cfm" TargetMode="External"/><Relationship Id="rId12" Type="http://schemas.openxmlformats.org/officeDocument/2006/relationships/hyperlink" Target="http://www.feel-ok.ch/de_CH/jugendliche/themen/alkohol/wo_stehst_du/gelegentlich/wo_stehe_ich/warum_alkohol_trinken.cfm" TargetMode="External"/><Relationship Id="rId17" Type="http://schemas.openxmlformats.org/officeDocument/2006/relationships/hyperlink" Target="http://www.feel-ok.ch/de_CH/jugendliche/themen/cannabis/start/leiterspiel/leiterspiel.cfm" TargetMode="External"/><Relationship Id="rId25" Type="http://schemas.openxmlformats.org/officeDocument/2006/relationships/hyperlink" Target="http://www.feel-ok.ch/de_CH/jugendliche/themen/tabak/tabak.cfm" TargetMode="External"/><Relationship Id="rId33" Type="http://schemas.openxmlformats.org/officeDocument/2006/relationships/hyperlink" Target="http://www.feel-ok.ch/de_CH/jugendliche/themen/tabak/wo_stehst_du/was_jugendliche_an_die_zigarette_bindet/gewohnheit/sucht.cfm" TargetMode="External"/><Relationship Id="rId38" Type="http://schemas.openxmlformats.org/officeDocument/2006/relationships/hyperlink" Target="http://www.feel-ok.ch/de_CH/jugendliche/themen/tabak/interessante_themen/sex_und_pille/sex/rauchen_schlapp_sex.cfm" TargetMode="External"/><Relationship Id="rId46" Type="http://schemas.openxmlformats.org/officeDocument/2006/relationships/hyperlink" Target="http://www.feel-ok.ch/de_CH/jugendliche/themen/tabak/interessante_themen/passivrauchen/wissenswertes/passivrauchen_das_wichtigste_in_kuerze.cfm" TargetMode="External"/><Relationship Id="rId2" Type="http://schemas.openxmlformats.org/officeDocument/2006/relationships/hyperlink" Target="http://www.feel-ok.ch/alkohol" TargetMode="External"/><Relationship Id="rId16" Type="http://schemas.openxmlformats.org/officeDocument/2006/relationships/hyperlink" Target="http://www.feel-ok.ch/de_CH/jugendliche/themen/cannabis/start/cannabis-check/cannabis-check.cfm" TargetMode="External"/><Relationship Id="rId20" Type="http://schemas.openxmlformats.org/officeDocument/2006/relationships/hyperlink" Target="http://www.feel-ok.ch/de_CH/jugendliche/themen/cannabis/wo_stehst_du/neugier/wo_stehe_ich/anreiz.cfm" TargetMode="External"/><Relationship Id="rId29" Type="http://schemas.openxmlformats.org/officeDocument/2006/relationships/hyperlink" Target="http://www.feel-ok.ch/de_CH/jugendliche/themen/tabak/wir_empfehlen/fragen_und_antworten/ubersicht.cfm" TargetMode="External"/><Relationship Id="rId41" Type="http://schemas.openxmlformats.org/officeDocument/2006/relationships/hyperlink" Target="http://www.feel-ok.ch/de_CH/jugendliche/themen/tabak/interessante_themen/bewegung_sport/rauchen_gegen_sport/rauchen_schadet_der_leistung.cfm" TargetMode="External"/><Relationship Id="rId54" Type="http://schemas.openxmlformats.org/officeDocument/2006/relationships/hyperlink" Target="http://www.feel-ok.ch/de_CH/jugendliche/themen/gluecksspiel/ressourcen/gluecksspiel/find-s_raus/portraits.cfm" TargetMode="External"/><Relationship Id="rId1" Type="http://schemas.openxmlformats.org/officeDocument/2006/relationships/hyperlink" Target="http://www.feel-ok.ch/rauchen" TargetMode="External"/><Relationship Id="rId6" Type="http://schemas.openxmlformats.org/officeDocument/2006/relationships/hyperlink" Target="http://www.feel-ok.ch/de_CH/jugendliche/themen/alkohol/wir_empfehlen/wissenswertes/themen/was_ist_alkohol.cfm" TargetMode="External"/><Relationship Id="rId11" Type="http://schemas.openxmlformats.org/officeDocument/2006/relationships/hyperlink" Target="http://www.feel-ok.ch/de_CH/jugendliche/themen/alkohol/wo_stehst_du/neugierig/wo_stehe_ich/anreiz.cfm" TargetMode="External"/><Relationship Id="rId24" Type="http://schemas.openxmlformats.org/officeDocument/2006/relationships/hyperlink" Target="http://www.feel-ok.ch/de_CH/jugendliche/themen/cannabis/wo_stehst_du/ex_kiffende/wo_stehe_ich/vorteile_ohne_cannabis.cfm" TargetMode="External"/><Relationship Id="rId32" Type="http://schemas.openxmlformats.org/officeDocument/2006/relationships/hyperlink" Target="http://www.feel-ok.ch/de_CH/jugendliche/themen/tabak/wo_stehst_du/jugendliche_rauchen_nicht_wollen_aufhoeren/fitness/die_mehrzahl_ist_ueberzeugt.cfm" TargetMode="External"/><Relationship Id="rId37" Type="http://schemas.openxmlformats.org/officeDocument/2006/relationships/hyperlink" Target="http://www.feel-ok.ch/de_CH/jugendliche/themen/tabak/wir_empfehlen/einem_freund_-_einer_freundin_helfen/unterstuetzung/du_bist_wichtig.cfm" TargetMode="External"/><Relationship Id="rId40" Type="http://schemas.openxmlformats.org/officeDocument/2006/relationships/hyperlink" Target="http://www.feel-ok.ch/de_CH/jugendliche/themen/tabak/interessante_themen/geld/geld/wer_mit_rauchen_aufhoert_spart.cfm" TargetMode="External"/><Relationship Id="rId45" Type="http://schemas.openxmlformats.org/officeDocument/2006/relationships/hyperlink" Target="http://www.feel-ok.ch/de_CH/jugendliche/themen/tabak/interessante_themen/tricks_der_tabakindustrie/auf_erfolgskurs/eine_profitable_branche.cfm" TargetMode="External"/><Relationship Id="rId53" Type="http://schemas.openxmlformats.org/officeDocument/2006/relationships/hyperlink" Target="http://www.feel-ok.ch/gs" TargetMode="External"/><Relationship Id="rId5" Type="http://schemas.openxmlformats.org/officeDocument/2006/relationships/hyperlink" Target="http://www.feel-ok.ch/de_CH/jugendliche/themen/alkohol/alkohol.cfm" TargetMode="External"/><Relationship Id="rId15" Type="http://schemas.openxmlformats.org/officeDocument/2006/relationships/hyperlink" Target="http://www.feel-ok.ch/de_CH/jugendliche/themen/cannabis/cannabis.cfm" TargetMode="External"/><Relationship Id="rId23" Type="http://schemas.openxmlformats.org/officeDocument/2006/relationships/hyperlink" Target="http://www.feel-ok.ch/de_CH/jugendliche/themen/cannabis/wo_stehst_du/kiffende_mit_bedenken/wo_stehe_ich/leben_ohne_cannabis.cfm" TargetMode="External"/><Relationship Id="rId28" Type="http://schemas.openxmlformats.org/officeDocument/2006/relationships/hyperlink" Target="http://www.feel-ok.ch/de_CH/jugendliche/themen/tabak/wir_empfehlen/tests_stuffs/fuer_raucherinnen/bist_du_von_zigaretten_abhaengig.cfm" TargetMode="External"/><Relationship Id="rId36" Type="http://schemas.openxmlformats.org/officeDocument/2006/relationships/hyperlink" Target="http://www.feel-ok.ch/de_CH/jugendliche/themen/tabak/wo_stehst_du/rueckfall_was_nun/tipps/zurueck_blicken_vorwaerts_schauen.cfm" TargetMode="External"/><Relationship Id="rId49" Type="http://schemas.openxmlformats.org/officeDocument/2006/relationships/hyperlink" Target="http://www.feel-ok.ch/de_CH/jugendliche/themen/tabak/interessante_themen/statistiken/verbreitung_des_rauchens/verbreitung_rauchen_jugendliche.cfm" TargetMode="External"/><Relationship Id="rId57" Type="http://schemas.openxmlformats.org/officeDocument/2006/relationships/drawing" Target="../drawings/drawing3.xml"/><Relationship Id="rId10" Type="http://schemas.openxmlformats.org/officeDocument/2006/relationships/hyperlink" Target="http://www.feel-ok.ch/de_CH/jugendliche/themen/alkohol/wo_stehst_du/keine_lust/deine_gruende/ich_mag_den_alkoholgeschmack_nicht.cfm" TargetMode="External"/><Relationship Id="rId19" Type="http://schemas.openxmlformats.org/officeDocument/2006/relationships/hyperlink" Target="http://www.feel-ok.ch/de_CH/jugendliche/themen/cannabis/start/sei_schlau/risiken/safer-use-regeln.cfm" TargetMode="External"/><Relationship Id="rId31" Type="http://schemas.openxmlformats.org/officeDocument/2006/relationships/hyperlink" Target="http://www.feel-ok.ch/de_CH/jugendliche/themen/tabak/wir_empfehlen/richtig_oder_falsch/themen/gesundheit.cfm" TargetMode="External"/><Relationship Id="rId44" Type="http://schemas.openxmlformats.org/officeDocument/2006/relationships/hyperlink" Target="http://www.feel-ok.ch/de_CH/jugendliche/themen/tabak/interessante_themen/was_sich_im_zigarettenrauch_steckt/schadstoffe/4800_substanzen.cfm" TargetMode="External"/><Relationship Id="rId52" Type="http://schemas.openxmlformats.org/officeDocument/2006/relationships/hyperlink" Target="http://www.feel-ok.ch/de_CH/jugendliche/themen/tabak/interessante_themen/schwangerschaft_und_kleinkinder/schwangerschaft__geburt/rauchen_schwangerschaft.cfm" TargetMode="External"/><Relationship Id="rId4" Type="http://schemas.openxmlformats.org/officeDocument/2006/relationships/hyperlink" Target="http://www.feel-ok.ch/cannabis" TargetMode="External"/><Relationship Id="rId9" Type="http://schemas.openxmlformats.org/officeDocument/2006/relationships/hyperlink" Target="http://www.feel-ok.ch/de_CH/jugendliche/themen/alkohol/wir_empfehlen/quiz/quiz.cfm" TargetMode="External"/><Relationship Id="rId14" Type="http://schemas.openxmlformats.org/officeDocument/2006/relationships/hyperlink" Target="http://www.feel-ok.ch/de_CH/jugendliche/themen/alkohol/wo_stehst_du/regelmaessig_hauefig/wo_stehe_ich/warum_ich_alkohol_trinke.cfm" TargetMode="External"/><Relationship Id="rId22" Type="http://schemas.openxmlformats.org/officeDocument/2006/relationships/hyperlink" Target="http://www.feel-ok.ch/de_CH/jugendliche/themen/cannabis/wo_stehst_du/kiffende_ohne_bedenken/wo_stehe_ich/am_kiffen_reizt.cfm" TargetMode="External"/><Relationship Id="rId27" Type="http://schemas.openxmlformats.org/officeDocument/2006/relationships/hyperlink" Target="http://www.feel-ok.ch/de_CH/jugendliche/themen/tabak/wir_empfehlen/interviews/giftige_stoffe_zigarettenrauchen.cfm" TargetMode="External"/><Relationship Id="rId30" Type="http://schemas.openxmlformats.org/officeDocument/2006/relationships/hyperlink" Target="http://www.feel-ok.ch/de_CH/jugendliche/themen/tabak/wir_empfehlen/videoclips/videoclips_tabak.cfm" TargetMode="External"/><Relationship Id="rId35" Type="http://schemas.openxmlformats.org/officeDocument/2006/relationships/hyperlink" Target="http://www.feel-ok.ch/de_CH/jugendliche/themen/tabak/wo_stehst_du/rauchst_du_nur_wochenende_waehrend_parties/gelegenheitsraucher/von_den_partys_zum_alltag.cfm" TargetMode="External"/><Relationship Id="rId43" Type="http://schemas.openxmlformats.org/officeDocument/2006/relationships/hyperlink" Target="http://www.feel-ok.ch/de_CH/jugendliche/themen/tabak/interessante_themen/sucht/zigaretten/sucht_und_abhaengigkeit.cfm" TargetMode="External"/><Relationship Id="rId48" Type="http://schemas.openxmlformats.org/officeDocument/2006/relationships/hyperlink" Target="http://www.feel-ok.ch/de_CH/jugendliche/themen/tabak/interessante_themen/werbung_sponsoring/verkauf_foerdern/was_ist_werbung.cfm" TargetMode="External"/><Relationship Id="rId56" Type="http://schemas.openxmlformats.org/officeDocument/2006/relationships/printerSettings" Target="../printerSettings/printerSettings5.bin"/><Relationship Id="rId8" Type="http://schemas.openxmlformats.org/officeDocument/2006/relationships/hyperlink" Target="http://www.feel-ok.ch/de_CH/jugendliche/themen/alkohol/wir_empfehlen/alkohol-check/alkohol-check.cfm" TargetMode="External"/><Relationship Id="rId51" Type="http://schemas.openxmlformats.org/officeDocument/2006/relationships/hyperlink" Target="http://www.feel-ok.ch/de_CH/jugendliche/themen/tabak/interessante_themen/gesetze/tabakpraevention/erwuenscht__ein_nationales_gesetz.cfm" TargetMode="External"/><Relationship Id="rId3" Type="http://schemas.openxmlformats.org/officeDocument/2006/relationships/hyperlink" Target="http://www.feel-ok.ch/de_CH/jugendliche/jugendliche-konsum-sucht.cf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feel-ok.ch/de_CH/jugendliche/themen/gewalt/start/richtigfalsch/themen/gesetze.cfm" TargetMode="External"/><Relationship Id="rId13" Type="http://schemas.openxmlformats.org/officeDocument/2006/relationships/hyperlink" Target="http://www.feel-ok.ch/de_CH/jugendliche/themen/gewalt/aktion/wer_bin_ich_was_tue_ich/deine_gefuehle/gefuehle_sind_wegweiser.cfm" TargetMode="External"/><Relationship Id="rId18" Type="http://schemas.openxmlformats.org/officeDocument/2006/relationships/hyperlink" Target="http://www.feel-ok.ch/de_CH/jugendliche/themen/gewalt/aktion/wann_wie_hilfe_von_polizei/die_anzeige/anzeige_erstatten_ja_oder_nein.cfm" TargetMode="External"/><Relationship Id="rId26" Type="http://schemas.openxmlformats.org/officeDocument/2006/relationships/hyperlink" Target="http://www.feel-ok.ch/de_CH/jugendliche/themen/suizidalitaet/hilfsangebote/adressen/hilfe.cfm" TargetMode="External"/><Relationship Id="rId3" Type="http://schemas.openxmlformats.org/officeDocument/2006/relationships/hyperlink" Target="http://www.feel-ok.ch/de_CH/jugendliche/jugendliche-konflikt-krise.cfm" TargetMode="External"/><Relationship Id="rId21" Type="http://schemas.openxmlformats.org/officeDocument/2006/relationships/hyperlink" Target="http://www.feel-ok.ch/de_CH/jugendliche/themen/gewalt/aktion/sexuelle_gewalt/reagieren/sexuelle_gewalt_ist.cfm" TargetMode="External"/><Relationship Id="rId7" Type="http://schemas.openxmlformats.org/officeDocument/2006/relationships/hyperlink" Target="http://www.feel-ok.ch/de_CH/jugendliche/themen/gewalt/start/videoclip_stoppt_gewalt/videoclip_stopp_gewalt.cfm" TargetMode="External"/><Relationship Id="rId12" Type="http://schemas.openxmlformats.org/officeDocument/2006/relationships/hyperlink" Target="http://www.feel-ok.ch/de_CH/jugendliche/themen/gewalt/fokus/cybermobbing_medien_gewalt/cybermobbing/cybermobbing_videoclips_jugendlichen.cfm" TargetMode="External"/><Relationship Id="rId17" Type="http://schemas.openxmlformats.org/officeDocument/2006/relationships/hyperlink" Target="http://www.feel-ok.ch/de_CH/jugendliche/themen/gewalt/aktion/gruppen/gruppen/gemeinsam_erreicht_man_mehr.cfm" TargetMode="External"/><Relationship Id="rId25" Type="http://schemas.openxmlformats.org/officeDocument/2006/relationships/hyperlink" Target="http://www.feel-ok.ch/de_CH/jugendliche/themen/suizidalitaet/suizidalitaet.cfm" TargetMode="External"/><Relationship Id="rId2" Type="http://schemas.openxmlformats.org/officeDocument/2006/relationships/hyperlink" Target="http://www.feel-ok.ch/suizid" TargetMode="External"/><Relationship Id="rId16" Type="http://schemas.openxmlformats.org/officeDocument/2006/relationships/hyperlink" Target="http://www.feel-ok.ch/de_CH/jugendliche/themen/gewalt/aktion/vor_mir_wird_jemand_angegriffen_oder_ausgegrenzt/zivilcourage/es_braucht_zivilcourage.cfm" TargetMode="External"/><Relationship Id="rId20" Type="http://schemas.openxmlformats.org/officeDocument/2006/relationships/hyperlink" Target="http://www.feel-ok.ch/de_CH/jugendliche/themen/gewalt/aktion/gemeinsam_gegen_gewalt/schule/ohne_gewalt_leben.cfm" TargetMode="External"/><Relationship Id="rId29" Type="http://schemas.openxmlformats.org/officeDocument/2006/relationships/hyperlink" Target="http://www.feel-ok.ch/de_CH/jugendliche/themen/suizidalitaet/hilfsangebote/suizidversuch_von_anderen/suizidversuch/gefuehle.cfm" TargetMode="External"/><Relationship Id="rId1" Type="http://schemas.openxmlformats.org/officeDocument/2006/relationships/hyperlink" Target="http://www.feel-ok.ch/gewalt" TargetMode="External"/><Relationship Id="rId6" Type="http://schemas.openxmlformats.org/officeDocument/2006/relationships/hyperlink" Target="http://www.feel-ok.ch/de_CH/jugendliche/themen/gewalt/start/tests/tests/test_gefaehrliche_gruppen.cfm" TargetMode="External"/><Relationship Id="rId11" Type="http://schemas.openxmlformats.org/officeDocument/2006/relationships/hyperlink" Target="http://www.feel-ok.ch/de_CH/infoquest.cfm?iq_zielgruppe=1&amp;iq_thema=0&amp;iq_kanton=0&amp;iq_angebot=0&amp;iq_suchbegriff=opferberatungsstelle" TargetMode="External"/><Relationship Id="rId24" Type="http://schemas.openxmlformats.org/officeDocument/2006/relationships/hyperlink" Target="http://www.feel-ok.ch/de_CH/jugendliche/themen/gewalt/infos/schaedliche_folgen_gewalt/folgen/was_habe_ich_getan.cfm" TargetMode="External"/><Relationship Id="rId32" Type="http://schemas.openxmlformats.org/officeDocument/2006/relationships/drawing" Target="../drawings/drawing4.xml"/><Relationship Id="rId5" Type="http://schemas.openxmlformats.org/officeDocument/2006/relationships/hyperlink" Target="http://www.feel-ok.ch/de_CH/jugendliche/themen/gewalt/start/faq/ubersicht.cfm" TargetMode="External"/><Relationship Id="rId15" Type="http://schemas.openxmlformats.org/officeDocument/2006/relationships/hyperlink" Target="http://www.feel-ok.ch/de_CH/jugendliche/themen/gewalt/aktion/so_wehre_ich_mich/tipps/bei_konflikten.cfm" TargetMode="External"/><Relationship Id="rId23" Type="http://schemas.openxmlformats.org/officeDocument/2006/relationships/hyperlink" Target="http://www.feel-ok.ch/de_CH/jugendliche/themen/gewalt/infos/beteiligten/rollen/beteiligten.cfm" TargetMode="External"/><Relationship Id="rId28" Type="http://schemas.openxmlformats.org/officeDocument/2006/relationships/hyperlink" Target="http://www.feel-ok.ch/de_CH/jugendliche/themen/suizidalitaet/hilfsangebote/um_andere_sorgen_machen/hinschauen/mythen_fakten.cfm" TargetMode="External"/><Relationship Id="rId10" Type="http://schemas.openxmlformats.org/officeDocument/2006/relationships/hyperlink" Target="http://www.feel-ok.ch/de_CH/jugendliche/themen/gewalt/aktion/ein_wort_viele_gesichter/tipps_gegen_gewalt/zuschlagen_verletzen.cfm" TargetMode="External"/><Relationship Id="rId19" Type="http://schemas.openxmlformats.org/officeDocument/2006/relationships/hyperlink" Target="http://www.feel-ok.ch/de_CH/jugendliche/themen/gewalt/aktion/informationen_fuer_taeter/gewalt/hochgefuehle_durch_gewalt.cfm" TargetMode="External"/><Relationship Id="rId31" Type="http://schemas.openxmlformats.org/officeDocument/2006/relationships/printerSettings" Target="../printerSettings/printerSettings6.bin"/><Relationship Id="rId4" Type="http://schemas.openxmlformats.org/officeDocument/2006/relationships/hyperlink" Target="http://www.feel-ok.ch/de_CH/jugendliche/themen/gewalt/gewalt.cfm" TargetMode="External"/><Relationship Id="rId9" Type="http://schemas.openxmlformats.org/officeDocument/2006/relationships/hyperlink" Target="http://www.feel-ok.ch/de_CH/jugendliche/themen/gewalt/start/jugendliche_erzaehlen/erfahrungen/das_habe_ich_erlebt.cfm" TargetMode="External"/><Relationship Id="rId14" Type="http://schemas.openxmlformats.org/officeDocument/2006/relationships/hyperlink" Target="http://www.feel-ok.ch/de_CH/jugendliche/themen/gewalt/aktion/so_habe_ich_konflikte_probleme_im_griff/mit_konflikten_umgehen/selbstsicheres_und_freundliches_auftreten.cfm" TargetMode="External"/><Relationship Id="rId22" Type="http://schemas.openxmlformats.org/officeDocument/2006/relationships/hyperlink" Target="http://www.feel-ok.ch/de_CH/jugendliche/themen/gewalt/fokus/vorurteile_herkunft_gewalt/vorurteile/immer_die_auslaender.cfm" TargetMode="External"/><Relationship Id="rId27" Type="http://schemas.openxmlformats.org/officeDocument/2006/relationships/hyperlink" Target="http://www.feel-ok.ch/de_CH/jugendliche/themen/suizidalitaet/hilfsangebote/eigene_suizidgedanken/suizidgedanken/du_bist_nicht_allein.cfm" TargetMode="External"/><Relationship Id="rId30" Type="http://schemas.openxmlformats.org/officeDocument/2006/relationships/hyperlink" Target="http://www.feel-ok.ch/de_CH/jugendliche/themen/suizidalitaet/hilfsangebote/zahlen/fakten.cf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feel-ok.ch/de_CH/jugendliche/themen/ich_und_mein_gewicht/start/richtig_oder_falsch/teste_dein_wissen/essstorungen_richtig_falsch.cfm" TargetMode="External"/><Relationship Id="rId18" Type="http://schemas.openxmlformats.org/officeDocument/2006/relationships/hyperlink" Target="http://www.feel-ok.ch/de_CH/jugendliche/themen/ich_und_mein_gewicht/rund_ums_thema_koerpergewicht/ich_fuehle_mich_nicht_wohl_in_meinem_koerper/und_jetzt/woher_die_unzufriedenheit.cfm" TargetMode="External"/><Relationship Id="rId26" Type="http://schemas.openxmlformats.org/officeDocument/2006/relationships/hyperlink" Target="http://www.feel-ok.ch/de_CH/jugendliche/themen/ich_und_mein_gewicht/rund_ums_thema_essstoerungen/sind_meine_essgewohnheiten_ok/ok-nicht_ok/merkmale_von_essstoerungen.cfm" TargetMode="External"/><Relationship Id="rId39" Type="http://schemas.openxmlformats.org/officeDocument/2006/relationships/hyperlink" Target="http://www.feel-ok.ch/de_CH/jugendliche/themen/liebe_sexualitaet/themen/liebe_beziehung/flirten/liebe_ein_starkes_gefuhl.cfm" TargetMode="External"/><Relationship Id="rId21" Type="http://schemas.openxmlformats.org/officeDocument/2006/relationships/hyperlink" Target="http://www.feel-ok.ch/de_CH/jugendliche/themen/ich_und_mein_gewicht/rund_ums_thema_koerpergewicht/gesund_abnehmen/noetig/jeder_koerper_ist_anders.cfm" TargetMode="External"/><Relationship Id="rId34" Type="http://schemas.openxmlformats.org/officeDocument/2006/relationships/hyperlink" Target="http://www.feel-ok.ch/de_CH/jugendliche/themen/selbstvertrauen/aktion/selbstvertrauen_aufpeppen/gnomio_verstehen/monika_und_roger.cfm" TargetMode="External"/><Relationship Id="rId42" Type="http://schemas.openxmlformats.org/officeDocument/2006/relationships/hyperlink" Target="http://www.feel-ok.ch/de_CH/jugendliche/themen/liebe_sexualitaet/themen/sexualitaet_erleben/sex/selbstbefriedigung.cfm" TargetMode="External"/><Relationship Id="rId47" Type="http://schemas.openxmlformats.org/officeDocument/2006/relationships/hyperlink" Target="http://www.feel-ok.ch/de_CH/jugendliche/themen/liebe_sexualitaet/themen/verhuetung/verhuetung/richtige_entscheidung.cfm" TargetMode="External"/><Relationship Id="rId50" Type="http://schemas.openxmlformats.org/officeDocument/2006/relationships/hyperlink" Target="http://www.feel-ok.ch/de_CH/jugendliche/themen/stress/stress.cfm" TargetMode="External"/><Relationship Id="rId55" Type="http://schemas.openxmlformats.org/officeDocument/2006/relationships/hyperlink" Target="http://www.feel-ok.ch/de_CH/jugendliche/themen/stress/start/schlafprobleme/infos_und_tipps/schlaf.cfm" TargetMode="External"/><Relationship Id="rId7" Type="http://schemas.openxmlformats.org/officeDocument/2006/relationships/hyperlink" Target="http://www.feel-ok.ch/de_CH/jugendliche/themen/ernaehrung/ernaehrung.cfm" TargetMode="External"/><Relationship Id="rId12" Type="http://schemas.openxmlformats.org/officeDocument/2006/relationships/hyperlink" Target="http://www.feel-ok.ch/de_CH/jugendliche/themen/ich_und_mein_gewicht/start/fragen_und_antworten/ubersicht.cfm" TargetMode="External"/><Relationship Id="rId17" Type="http://schemas.openxmlformats.org/officeDocument/2006/relationships/hyperlink" Target="http://www.feel-ok.ch/de_CH/jugendliche/themen/ich_und_mein_gewicht/rund_ums_thema_koerpergewicht/bmi-rechner/bmi-rechner.cfm" TargetMode="External"/><Relationship Id="rId25" Type="http://schemas.openxmlformats.org/officeDocument/2006/relationships/hyperlink" Target="http://www.feel-ok.ch/de_CH/jugendliche/themen/ich_und_mein_gewicht/rund_ums_thema_essstoerungen/tests/finds_raus/test_anorexie.cfm" TargetMode="External"/><Relationship Id="rId33" Type="http://schemas.openxmlformats.org/officeDocument/2006/relationships/hyperlink" Target="http://www.feel-ok.ch/de_CH/jugendliche/themen/selbstvertrauen/aktion/selbstvertrauen_psychologische_tests/tests/selbstvertrauen.cfm" TargetMode="External"/><Relationship Id="rId38" Type="http://schemas.openxmlformats.org/officeDocument/2006/relationships/hyperlink" Target="http://www.feel-ok.ch/de_CH/jugendliche/themen/liebe_sexualitaet/themen/themenfilme_und_portraets/ubersicht.cfm" TargetMode="External"/><Relationship Id="rId46" Type="http://schemas.openxmlformats.org/officeDocument/2006/relationships/hyperlink" Target="http://www.feel-ok.ch/de_CH/jugendliche/themen/liebe_sexualitaet/themen/menstruation_schwangerschaft/zyklus_und_menstruation/zyklus.cfm" TargetMode="External"/><Relationship Id="rId59" Type="http://schemas.openxmlformats.org/officeDocument/2006/relationships/printerSettings" Target="../printerSettings/printerSettings7.bin"/><Relationship Id="rId2" Type="http://schemas.openxmlformats.org/officeDocument/2006/relationships/hyperlink" Target="http://www.feel-ok.ch/essen" TargetMode="External"/><Relationship Id="rId16" Type="http://schemas.openxmlformats.org/officeDocument/2006/relationships/hyperlink" Target="http://www.feel-ok.ch/de_CH/jugendliche/themen/ich_und_mein_gewicht/rund_ums_thema_essstoerungen/haeufigkeit_und_verbreitung_von_essstoerungen/verbreitung/anorexie.cfm" TargetMode="External"/><Relationship Id="rId20" Type="http://schemas.openxmlformats.org/officeDocument/2006/relationships/hyperlink" Target="http://www.feel-ok.ch/de_CH/jugendliche/themen/ich_und_mein_gewicht/rund_ums_thema_koerpergewicht/folgen_von_uebergewicht_untergewicht/uebergewicht/uebergewicht_koerperliche_folgen.cfm" TargetMode="External"/><Relationship Id="rId29" Type="http://schemas.openxmlformats.org/officeDocument/2006/relationships/hyperlink" Target="http://www.feel-ok.ch/de_CH/jugendliche/themen/ich_und_mein_gewicht/rund_ums_thema_essstoerungen/essen_und_gefuehle/essen_und_gefuehle/hunger_und_saettigung.cfm" TargetMode="External"/><Relationship Id="rId41" Type="http://schemas.openxmlformats.org/officeDocument/2006/relationships/hyperlink" Target="http://www.feel-ok.ch/de_CH/jugendliche/themen/liebe_sexualitaet/themen/maennlicher_koerper_lust/erogene_zonen/erogene_zonen.cfm" TargetMode="External"/><Relationship Id="rId54" Type="http://schemas.openxmlformats.org/officeDocument/2006/relationships/hyperlink" Target="http://www.feel-ok.ch/de_CH/jugendliche/themen/stress/start/nein_sagen/tipps/ich_sage_nein.cfm" TargetMode="External"/><Relationship Id="rId1" Type="http://schemas.openxmlformats.org/officeDocument/2006/relationships/hyperlink" Target="http://www.feel-ok.ch/sv" TargetMode="External"/><Relationship Id="rId6" Type="http://schemas.openxmlformats.org/officeDocument/2006/relationships/hyperlink" Target="http://www.feel-ok.ch/stress" TargetMode="External"/><Relationship Id="rId11" Type="http://schemas.openxmlformats.org/officeDocument/2006/relationships/hyperlink" Target="http://www.feel-ok.ch/de_CH/jugendliche/themen/ich_und_mein_gewicht/ich_und_mein_gewicht.cfm" TargetMode="External"/><Relationship Id="rId24" Type="http://schemas.openxmlformats.org/officeDocument/2006/relationships/hyperlink" Target="http://www.feel-ok.ch/de_CH/jugendliche/themen/ich_und_mein_gewicht/rund_ums_thema_koerpergewicht/diaeten/diaeten/jojo-effekt.cfm" TargetMode="External"/><Relationship Id="rId32" Type="http://schemas.openxmlformats.org/officeDocument/2006/relationships/hyperlink" Target="http://www.feel-ok.ch/de_CH/jugendliche/themen/selbstvertrauen/selbstvertrauen.cfm" TargetMode="External"/><Relationship Id="rId37" Type="http://schemas.openxmlformats.org/officeDocument/2006/relationships/hyperlink" Target="http://www.feel-ok.ch/de_CH/jugendliche/themen/liebe_sexualitaet/liebe_sexualitaet.cfm" TargetMode="External"/><Relationship Id="rId40" Type="http://schemas.openxmlformats.org/officeDocument/2006/relationships/hyperlink" Target="http://www.feel-ok.ch/de_CH/jugendliche/themen/liebe_sexualitaet/themen/weiblicher_korper_lust/erogene_zonen/erogene_zonen.cfm" TargetMode="External"/><Relationship Id="rId45" Type="http://schemas.openxmlformats.org/officeDocument/2006/relationships/hyperlink" Target="http://www.feel-ok.ch/de_CH/jugendliche/themen/liebe_sexualitaet/themen/hiv_aids_sexuell_ubertragbare_infektionen/hiv-aids/hiv_krankheit_und_behandlung.cfm" TargetMode="External"/><Relationship Id="rId53" Type="http://schemas.openxmlformats.org/officeDocument/2006/relationships/hyperlink" Target="http://www.feel-ok.ch/de_CH/jugendliche/themen/stress/start/entspannung/uebungen/vorteile.cfm" TargetMode="External"/><Relationship Id="rId58" Type="http://schemas.openxmlformats.org/officeDocument/2006/relationships/hyperlink" Target="http://www.feel-ok.ch/de_CH/jugendliche/themen/stress/setting/familie/infos_tipps/deine_rechte.cfm" TargetMode="External"/><Relationship Id="rId5" Type="http://schemas.openxmlformats.org/officeDocument/2006/relationships/hyperlink" Target="http://www.feel-ok.ch/de_CH/jugendliche/jugendliche-koerper-psyche.cfm" TargetMode="External"/><Relationship Id="rId15" Type="http://schemas.openxmlformats.org/officeDocument/2006/relationships/hyperlink" Target="http://www.feel-ok.ch/de_CH/jugendliche/themen/ich_und_mein_gewicht/rund_ums_thema_koerpergewicht/haeufigkeit_von_ueber-_und_untergewicht/haeufigkeit/uebergewicht.cfm" TargetMode="External"/><Relationship Id="rId23" Type="http://schemas.openxmlformats.org/officeDocument/2006/relationships/hyperlink" Target="http://www.feel-ok.ch/de_CH/jugendliche/themen/ich_und_mein_gewicht/rund_ums_thema_koerpergewicht/gesund_sport_treiben/in_form_bleiben/koerperliche_aktivitaet_tut_gut.cfm" TargetMode="External"/><Relationship Id="rId28" Type="http://schemas.openxmlformats.org/officeDocument/2006/relationships/hyperlink" Target="http://www.feel-ok.ch/de_CH/jugendliche/themen/ich_und_mein_gewicht/rund_ums_thema_essstoerungen/essstoerungen_erkennen/anzeichen/anzeichen_sind_sehr_unterschiedlich.cfm" TargetMode="External"/><Relationship Id="rId36" Type="http://schemas.openxmlformats.org/officeDocument/2006/relationships/hyperlink" Target="http://www.feel-ok.ch/de_CH/jugendliche/themen/selbstvertrauen/aktion/andersmacher/andersmacher.cfm" TargetMode="External"/><Relationship Id="rId49" Type="http://schemas.openxmlformats.org/officeDocument/2006/relationships/hyperlink" Target="http://www.feel-ok.ch/de_CH/jugendliche/themen/liebe_sexualitaet/themen/sexuelle_gewalt/reagieren/sexuelle_gewalt_ist.cfm" TargetMode="External"/><Relationship Id="rId57" Type="http://schemas.openxmlformats.org/officeDocument/2006/relationships/hyperlink" Target="http://www.feel-ok.ch/de_CH/jugendliche/themen/stress/setting/unterricht_pruefungen/tipps_beim_arbeiten/fragen_stellen.cfm" TargetMode="External"/><Relationship Id="rId10" Type="http://schemas.openxmlformats.org/officeDocument/2006/relationships/hyperlink" Target="http://www.feel-ok.ch/de_CH/jugendliche/themen/ernaehrung/themen/fast_food/tests_infos/fast_food-check.cfm" TargetMode="External"/><Relationship Id="rId19" Type="http://schemas.openxmlformats.org/officeDocument/2006/relationships/hyperlink" Target="http://www.feel-ok.ch/de_CH/jugendliche/themen/ich_und_mein_gewicht/rund_ums_thema_koerpergewicht/ursachen_fuer_ueber-_und_untergewicht/uebergewicht/ueberblick_uebergewicht.cfm" TargetMode="External"/><Relationship Id="rId31" Type="http://schemas.openxmlformats.org/officeDocument/2006/relationships/hyperlink" Target="http://www.feel-ok.ch/de_CH/jugendliche/themen/ich_und_mein_gewicht/rund_ums_thema_essstoerungen/ursachen_fuer_essstoerungen/ueberblick/risikofaktoren_ausloeser_und_schutzfaktoren_.cfm" TargetMode="External"/><Relationship Id="rId44" Type="http://schemas.openxmlformats.org/officeDocument/2006/relationships/hyperlink" Target="http://www.feel-ok.ch/de_CH/jugendliche/themen/liebe_sexualitaet/themen/sex_orientierungen/sexuelle_orientierungen/du_bist_du.cfm" TargetMode="External"/><Relationship Id="rId52" Type="http://schemas.openxmlformats.org/officeDocument/2006/relationships/hyperlink" Target="http://www.feel-ok.ch/de_CH/jugendliche/themen/stress/start/mehr_power_gegen_stress/sei_schlau/schaedliche_folgen.cfm" TargetMode="External"/><Relationship Id="rId60" Type="http://schemas.openxmlformats.org/officeDocument/2006/relationships/drawing" Target="../drawings/drawing5.xml"/><Relationship Id="rId4" Type="http://schemas.openxmlformats.org/officeDocument/2006/relationships/hyperlink" Target="http://www.feel-ok.ch/sex" TargetMode="External"/><Relationship Id="rId9" Type="http://schemas.openxmlformats.org/officeDocument/2006/relationships/hyperlink" Target="http://www.feel-ok.ch/de_CH/jugendliche/themen/ernaehrung/start/spiel-lebensmittelpyramide/spiel-lebensmittelpyramide.cfm" TargetMode="External"/><Relationship Id="rId14" Type="http://schemas.openxmlformats.org/officeDocument/2006/relationships/hyperlink" Target="http://www.feel-ok.ch/de_CH/jugendliche/themen/ich_und_mein_gewicht/start/jugendliche_erzaehlen/geschichten/essstoerungen.cfm" TargetMode="External"/><Relationship Id="rId22" Type="http://schemas.openxmlformats.org/officeDocument/2006/relationships/hyperlink" Target="http://www.feel-ok.ch/de_CH/jugendliche/themen/ich_und_mein_gewicht/rund_ums_thema_koerpergewicht/gesunde_ernaehrung/tipps/was_essen.cfm" TargetMode="External"/><Relationship Id="rId27" Type="http://schemas.openxmlformats.org/officeDocument/2006/relationships/hyperlink" Target="http://www.feel-ok.ch/de_CH/jugendliche/themen/ich_und_mein_gewicht/rund_ums_thema_essstoerungen/behandlungen_von_essstoerungen/hilfe/was_hilft.cfm" TargetMode="External"/><Relationship Id="rId30" Type="http://schemas.openxmlformats.org/officeDocument/2006/relationships/hyperlink" Target="http://www.feel-ok.ch/de_CH/jugendliche/themen/ich_und_mein_gewicht/rund_ums_thema_essstoerungen/folgen_von_essstoerungen/koerperliche_folgen/ernst_zu_nehmende_krankheiten.cfm" TargetMode="External"/><Relationship Id="rId35" Type="http://schemas.openxmlformats.org/officeDocument/2006/relationships/hyperlink" Target="http://www.feel-ok.ch/de_CH/jugendliche/themen/selbstvertrauen/aktion/wer_bin_ich_was_tue_ich/deine_gefuehle/gefuehle_sind_wegweiser.cfm" TargetMode="External"/><Relationship Id="rId43" Type="http://schemas.openxmlformats.org/officeDocument/2006/relationships/hyperlink" Target="http://www.feel-ok.ch/de_CH/jugendliche/themen/liebe_sexualitaet/themen/sex_im_netz/ubersicht.cfm" TargetMode="External"/><Relationship Id="rId48" Type="http://schemas.openxmlformats.org/officeDocument/2006/relationships/hyperlink" Target="http://www.feel-ok.ch/de_CH/jugendliche/themen/liebe_sexualitaet/themen/pornographie_prostitution/pornografie/pornografie_erotik.cfm" TargetMode="External"/><Relationship Id="rId56" Type="http://schemas.openxmlformats.org/officeDocument/2006/relationships/hyperlink" Target="http://www.feel-ok.ch/de_CH/jugendliche/themen/stress/setting/konflikte/tipps/probleme_mit_kollegen.cfm" TargetMode="External"/><Relationship Id="rId8" Type="http://schemas.openxmlformats.org/officeDocument/2006/relationships/hyperlink" Target="http://www.feel-ok.ch/de_CH/jugendliche/themen/ernaehrung/themen/grundlagen/ueberblick/lebensmittelpyramide.cfm" TargetMode="External"/><Relationship Id="rId51" Type="http://schemas.openxmlformats.org/officeDocument/2006/relationships/hyperlink" Target="http://www.feel-ok.ch/de_CH/jugendliche/themen/stress/start/tests/tests/stress.cfm" TargetMode="External"/><Relationship Id="rId3" Type="http://schemas.openxmlformats.org/officeDocument/2006/relationships/hyperlink" Target="http://www.feel-ok.ch/gewich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feel-ok.ch/de_CH/jugendliche/bonus/foren.cfm" TargetMode="External"/><Relationship Id="rId7" Type="http://schemas.openxmlformats.org/officeDocument/2006/relationships/drawing" Target="../drawings/drawing6.xml"/><Relationship Id="rId2" Type="http://schemas.openxmlformats.org/officeDocument/2006/relationships/hyperlink" Target="http://www.feel-ok.ch/de_CH/jugendliche/bonus/fragenarchiv.cfm" TargetMode="External"/><Relationship Id="rId1" Type="http://schemas.openxmlformats.org/officeDocument/2006/relationships/hyperlink" Target="http://www.feel-ok.ch/de_CH/jugendliche/jugendliche-austausch.cfm" TargetMode="External"/><Relationship Id="rId6" Type="http://schemas.openxmlformats.org/officeDocument/2006/relationships/printerSettings" Target="../printerSettings/printerSettings8.bin"/><Relationship Id="rId5" Type="http://schemas.openxmlformats.org/officeDocument/2006/relationships/hyperlink" Target="http://www.feel-ok.ch/de_CH/jugendliche/bonus/body_talk/ressourcen/jugendliche_erzaehlen/interviews/ueberblick.cfm" TargetMode="External"/><Relationship Id="rId4" Type="http://schemas.openxmlformats.org/officeDocument/2006/relationships/hyperlink" Target="http://www.feel-ok.ch/de_CH/jugendliche/bonus/chats.cf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feel-ok.ch/de_CH/schule/themen/fundf/ressourcen/faq/faq.cfm" TargetMode="External"/><Relationship Id="rId7" Type="http://schemas.openxmlformats.org/officeDocument/2006/relationships/hyperlink" Target="http://www.feel-ok.ch/de_CH/schule/themen/fundf/ressourcen/support/beratung.cfm" TargetMode="External"/><Relationship Id="rId2" Type="http://schemas.openxmlformats.org/officeDocument/2006/relationships/hyperlink" Target="http://www.feel-ok.ch/de_CH/schule/themen/fundf/frueherkennung_und_fruehintervention.cfm" TargetMode="External"/><Relationship Id="rId1" Type="http://schemas.openxmlformats.org/officeDocument/2006/relationships/hyperlink" Target="http://www.feel-ok.ch/+FF" TargetMode="External"/><Relationship Id="rId6" Type="http://schemas.openxmlformats.org/officeDocument/2006/relationships/hyperlink" Target="http://www.feel-ok.ch/de_CH/schule/themen/fundf/ressourcen/ff_entwickeln/fundf/gemeinsam_statt_einsam.cfm" TargetMode="External"/><Relationship Id="rId5" Type="http://schemas.openxmlformats.org/officeDocument/2006/relationships/hyperlink" Target="http://www.feel-ok.ch/de_CH/schule/themen/fundf/ressourcen/praxisbeispiele/sandro/einfuehrung.cfm" TargetMode="External"/><Relationship Id="rId4" Type="http://schemas.openxmlformats.org/officeDocument/2006/relationships/hyperlink" Target="http://www.feel-ok.ch/de_CH/schule/themen/fundf/ressourcen/hinschauen_statt_wegschauen/praxisbezogen/verpflichtung_oder_nice-to-have.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1"/>
  </sheetPr>
  <dimension ref="B1:S65"/>
  <sheetViews>
    <sheetView showGridLines="0" zoomScaleNormal="100" workbookViewId="0">
      <selection activeCell="D41" sqref="D41:E41"/>
    </sheetView>
  </sheetViews>
  <sheetFormatPr baseColWidth="10" defaultRowHeight="15.75" x14ac:dyDescent="0.25"/>
  <cols>
    <col min="1" max="1" width="9.77734375" style="140" customWidth="1"/>
    <col min="2" max="3" width="3.6640625" style="140" customWidth="1"/>
    <col min="4" max="4" width="3.88671875" style="140" customWidth="1"/>
    <col min="5" max="5" width="12.21875" style="140" customWidth="1"/>
    <col min="6" max="8" width="11.5546875" style="140"/>
    <col min="9" max="9" width="3.5546875" style="140" customWidth="1"/>
    <col min="10" max="10" width="4" style="140" customWidth="1"/>
    <col min="11" max="11" width="3.88671875" style="140" customWidth="1"/>
    <col min="12" max="14" width="11.5546875" style="140"/>
    <col min="15" max="15" width="8.88671875" style="140"/>
    <col min="16" max="16" width="3.77734375" style="140" customWidth="1"/>
    <col min="17" max="17" width="3.44140625" style="140" customWidth="1"/>
    <col min="18" max="18" width="3.6640625" style="140" customWidth="1"/>
    <col min="19" max="16384" width="11.5546875" style="140"/>
  </cols>
  <sheetData>
    <row r="1" spans="2:18" ht="21.75" x14ac:dyDescent="0.35">
      <c r="B1" s="346" t="s">
        <v>1849</v>
      </c>
    </row>
    <row r="2" spans="2:18" x14ac:dyDescent="0.25">
      <c r="B2" s="347" t="s">
        <v>51</v>
      </c>
    </row>
    <row r="3" spans="2:18" x14ac:dyDescent="0.25">
      <c r="B3" s="347"/>
    </row>
    <row r="4" spans="2:18" x14ac:dyDescent="0.25">
      <c r="B4" s="351" t="s">
        <v>1128</v>
      </c>
      <c r="C4" s="352"/>
      <c r="D4" s="352"/>
      <c r="E4" s="352"/>
      <c r="F4" s="353"/>
    </row>
    <row r="5" spans="2:18" x14ac:dyDescent="0.25">
      <c r="B5" s="354"/>
      <c r="C5" s="428" t="s">
        <v>1848</v>
      </c>
      <c r="D5" s="428"/>
      <c r="E5" s="428"/>
      <c r="F5" s="429"/>
    </row>
    <row r="6" spans="2:18" s="350" customFormat="1" x14ac:dyDescent="0.25">
      <c r="B6" s="354"/>
      <c r="C6" s="422" t="s">
        <v>1167</v>
      </c>
      <c r="D6" s="422"/>
      <c r="E6" s="422"/>
      <c r="F6" s="423"/>
    </row>
    <row r="7" spans="2:18" x14ac:dyDescent="0.25">
      <c r="B7" s="354"/>
      <c r="C7" s="430" t="s">
        <v>1152</v>
      </c>
      <c r="D7" s="430"/>
      <c r="E7" s="430"/>
      <c r="F7" s="355"/>
    </row>
    <row r="8" spans="2:18" x14ac:dyDescent="0.25">
      <c r="B8" s="354"/>
      <c r="C8" s="59"/>
      <c r="D8" s="59" t="s">
        <v>47</v>
      </c>
      <c r="E8" s="59"/>
      <c r="F8" s="355"/>
    </row>
    <row r="9" spans="2:18" x14ac:dyDescent="0.25">
      <c r="B9" s="354"/>
      <c r="C9" s="59"/>
      <c r="D9" s="59" t="s">
        <v>1031</v>
      </c>
      <c r="E9" s="59"/>
      <c r="F9" s="355"/>
    </row>
    <row r="10" spans="2:18" x14ac:dyDescent="0.25">
      <c r="B10" s="354"/>
      <c r="C10" s="430" t="s">
        <v>255</v>
      </c>
      <c r="D10" s="430"/>
      <c r="E10" s="430"/>
      <c r="F10" s="355"/>
    </row>
    <row r="11" spans="2:18" x14ac:dyDescent="0.25">
      <c r="B11" s="354"/>
      <c r="C11" s="59"/>
      <c r="D11" s="59" t="s">
        <v>48</v>
      </c>
      <c r="E11" s="59"/>
      <c r="F11" s="355"/>
    </row>
    <row r="12" spans="2:18" x14ac:dyDescent="0.25">
      <c r="B12" s="356"/>
      <c r="C12" s="49"/>
      <c r="D12" s="49" t="s">
        <v>49</v>
      </c>
      <c r="E12" s="49"/>
      <c r="F12" s="357"/>
    </row>
    <row r="13" spans="2:18" x14ac:dyDescent="0.25">
      <c r="B13" s="348"/>
    </row>
    <row r="15" spans="2:18" x14ac:dyDescent="0.25">
      <c r="B15" s="420" t="s">
        <v>0</v>
      </c>
      <c r="C15" s="420"/>
      <c r="D15" s="420"/>
      <c r="I15" s="420" t="s">
        <v>45</v>
      </c>
      <c r="J15" s="420"/>
      <c r="K15" s="420"/>
      <c r="P15" s="420" t="s">
        <v>50</v>
      </c>
      <c r="Q15" s="420"/>
      <c r="R15" s="420"/>
    </row>
    <row r="16" spans="2:18" x14ac:dyDescent="0.25">
      <c r="B16" s="348"/>
      <c r="C16" s="426" t="s">
        <v>24</v>
      </c>
      <c r="D16" s="426"/>
      <c r="E16" s="426"/>
      <c r="J16" s="425" t="s">
        <v>24</v>
      </c>
      <c r="K16" s="425"/>
      <c r="L16" s="425"/>
      <c r="Q16" s="140" t="s">
        <v>24</v>
      </c>
    </row>
    <row r="17" spans="4:19" x14ac:dyDescent="0.25">
      <c r="D17" s="427" t="s">
        <v>1</v>
      </c>
      <c r="E17" s="427"/>
      <c r="K17" s="421" t="s">
        <v>1121</v>
      </c>
      <c r="L17" s="421"/>
      <c r="R17" s="421" t="s">
        <v>1149</v>
      </c>
      <c r="S17" s="421"/>
    </row>
    <row r="18" spans="4:19" x14ac:dyDescent="0.25">
      <c r="E18" s="138" t="s">
        <v>2</v>
      </c>
      <c r="L18" s="138" t="s">
        <v>2</v>
      </c>
      <c r="S18" s="349" t="s">
        <v>6</v>
      </c>
    </row>
    <row r="19" spans="4:19" x14ac:dyDescent="0.25">
      <c r="E19" s="421" t="s">
        <v>3</v>
      </c>
      <c r="F19" s="421"/>
      <c r="L19" s="138" t="s">
        <v>341</v>
      </c>
      <c r="S19" s="349" t="s">
        <v>7</v>
      </c>
    </row>
    <row r="20" spans="4:19" x14ac:dyDescent="0.25">
      <c r="E20" s="421" t="s">
        <v>4</v>
      </c>
      <c r="F20" s="421"/>
      <c r="L20" s="421" t="s">
        <v>1122</v>
      </c>
      <c r="M20" s="421"/>
      <c r="S20" s="349" t="s">
        <v>8</v>
      </c>
    </row>
    <row r="21" spans="4:19" x14ac:dyDescent="0.25">
      <c r="D21" s="421" t="s">
        <v>5</v>
      </c>
      <c r="E21" s="421"/>
      <c r="K21" s="421" t="s">
        <v>1123</v>
      </c>
      <c r="L21" s="421"/>
      <c r="S21" s="349" t="s">
        <v>16</v>
      </c>
    </row>
    <row r="22" spans="4:19" x14ac:dyDescent="0.25">
      <c r="E22" s="138" t="s">
        <v>6</v>
      </c>
      <c r="L22" s="138" t="s">
        <v>6</v>
      </c>
      <c r="S22" s="349" t="s">
        <v>18</v>
      </c>
    </row>
    <row r="23" spans="4:19" x14ac:dyDescent="0.25">
      <c r="E23" s="138" t="s">
        <v>7</v>
      </c>
      <c r="L23" s="138" t="s">
        <v>7</v>
      </c>
      <c r="R23" s="421" t="s">
        <v>1150</v>
      </c>
      <c r="S23" s="421"/>
    </row>
    <row r="24" spans="4:19" x14ac:dyDescent="0.25">
      <c r="E24" s="138" t="s">
        <v>8</v>
      </c>
      <c r="L24" s="138" t="s">
        <v>8</v>
      </c>
      <c r="Q24" s="140" t="s">
        <v>130</v>
      </c>
    </row>
    <row r="25" spans="4:19" x14ac:dyDescent="0.25">
      <c r="E25" s="138" t="s">
        <v>9</v>
      </c>
      <c r="L25" s="138" t="s">
        <v>9</v>
      </c>
      <c r="R25" s="349" t="s">
        <v>26</v>
      </c>
    </row>
    <row r="26" spans="4:19" x14ac:dyDescent="0.25">
      <c r="D26" s="421" t="s">
        <v>10</v>
      </c>
      <c r="E26" s="421"/>
      <c r="K26" s="421" t="s">
        <v>1124</v>
      </c>
      <c r="L26" s="421"/>
      <c r="R26" s="349" t="s">
        <v>1151</v>
      </c>
    </row>
    <row r="27" spans="4:19" x14ac:dyDescent="0.25">
      <c r="E27" s="138" t="s">
        <v>11</v>
      </c>
      <c r="L27" s="138" t="s">
        <v>11</v>
      </c>
      <c r="Q27" s="140" t="s">
        <v>39</v>
      </c>
    </row>
    <row r="28" spans="4:19" x14ac:dyDescent="0.25">
      <c r="E28" s="138" t="s">
        <v>12</v>
      </c>
      <c r="L28" s="138" t="s">
        <v>12</v>
      </c>
      <c r="R28" s="349" t="s">
        <v>1148</v>
      </c>
    </row>
    <row r="29" spans="4:19" x14ac:dyDescent="0.25">
      <c r="D29" s="421" t="s">
        <v>13</v>
      </c>
      <c r="E29" s="421"/>
      <c r="K29" s="421" t="s">
        <v>13</v>
      </c>
      <c r="L29" s="421"/>
    </row>
    <row r="30" spans="4:19" x14ac:dyDescent="0.25">
      <c r="E30" s="138" t="s">
        <v>14</v>
      </c>
      <c r="L30" s="138" t="s">
        <v>14</v>
      </c>
    </row>
    <row r="31" spans="4:19" x14ac:dyDescent="0.25">
      <c r="E31" s="424" t="s">
        <v>15</v>
      </c>
      <c r="F31" s="424"/>
      <c r="L31" s="421" t="s">
        <v>15</v>
      </c>
      <c r="M31" s="421"/>
    </row>
    <row r="32" spans="4:19" x14ac:dyDescent="0.25">
      <c r="E32" s="138" t="s">
        <v>16</v>
      </c>
      <c r="L32" s="138" t="s">
        <v>1072</v>
      </c>
    </row>
    <row r="33" spans="3:13" x14ac:dyDescent="0.25">
      <c r="E33" s="421" t="s">
        <v>17</v>
      </c>
      <c r="F33" s="421"/>
      <c r="L33" s="138" t="s">
        <v>16</v>
      </c>
    </row>
    <row r="34" spans="3:13" x14ac:dyDescent="0.25">
      <c r="E34" s="138" t="s">
        <v>18</v>
      </c>
      <c r="L34" s="138" t="s">
        <v>1125</v>
      </c>
    </row>
    <row r="35" spans="3:13" x14ac:dyDescent="0.25">
      <c r="D35" s="421" t="s">
        <v>19</v>
      </c>
      <c r="E35" s="421"/>
      <c r="L35" s="138" t="s">
        <v>18</v>
      </c>
    </row>
    <row r="36" spans="3:13" x14ac:dyDescent="0.25">
      <c r="E36" s="140" t="s">
        <v>20</v>
      </c>
      <c r="J36" s="425" t="s">
        <v>25</v>
      </c>
      <c r="K36" s="425"/>
      <c r="L36" s="425"/>
      <c r="M36" s="425"/>
    </row>
    <row r="37" spans="3:13" x14ac:dyDescent="0.25">
      <c r="E37" s="140" t="s">
        <v>21</v>
      </c>
      <c r="K37" s="421" t="s">
        <v>26</v>
      </c>
      <c r="L37" s="421"/>
    </row>
    <row r="38" spans="3:13" x14ac:dyDescent="0.25">
      <c r="E38" s="140" t="s">
        <v>22</v>
      </c>
      <c r="K38" s="421" t="s">
        <v>1129</v>
      </c>
      <c r="L38" s="421"/>
      <c r="M38" s="421"/>
    </row>
    <row r="39" spans="3:13" x14ac:dyDescent="0.25">
      <c r="E39" s="140" t="s">
        <v>23</v>
      </c>
      <c r="K39" s="421" t="s">
        <v>1104</v>
      </c>
      <c r="L39" s="421"/>
    </row>
    <row r="40" spans="3:13" x14ac:dyDescent="0.25">
      <c r="C40" s="330" t="s">
        <v>25</v>
      </c>
      <c r="J40" s="421" t="s">
        <v>39</v>
      </c>
      <c r="K40" s="421"/>
      <c r="L40" s="421"/>
    </row>
    <row r="41" spans="3:13" x14ac:dyDescent="0.25">
      <c r="D41" s="421" t="s">
        <v>26</v>
      </c>
      <c r="E41" s="421"/>
      <c r="K41" s="140" t="s">
        <v>1112</v>
      </c>
    </row>
    <row r="42" spans="3:13" x14ac:dyDescent="0.25">
      <c r="D42" s="421" t="s">
        <v>27</v>
      </c>
      <c r="E42" s="421"/>
      <c r="K42" s="425" t="s">
        <v>1126</v>
      </c>
      <c r="L42" s="425"/>
    </row>
    <row r="43" spans="3:13" x14ac:dyDescent="0.25">
      <c r="E43" s="140" t="s">
        <v>28</v>
      </c>
      <c r="K43" s="425" t="s">
        <v>1127</v>
      </c>
      <c r="L43" s="425"/>
    </row>
    <row r="44" spans="3:13" x14ac:dyDescent="0.25">
      <c r="E44" s="140" t="s">
        <v>29</v>
      </c>
    </row>
    <row r="45" spans="3:13" x14ac:dyDescent="0.25">
      <c r="E45" s="140" t="s">
        <v>30</v>
      </c>
    </row>
    <row r="46" spans="3:13" x14ac:dyDescent="0.25">
      <c r="E46" s="140" t="s">
        <v>31</v>
      </c>
    </row>
    <row r="47" spans="3:13" x14ac:dyDescent="0.25">
      <c r="E47" s="140" t="s">
        <v>32</v>
      </c>
    </row>
    <row r="48" spans="3:13" x14ac:dyDescent="0.25">
      <c r="D48" s="421" t="s">
        <v>33</v>
      </c>
      <c r="E48" s="421"/>
    </row>
    <row r="49" spans="3:6" x14ac:dyDescent="0.25">
      <c r="D49" s="425" t="s">
        <v>34</v>
      </c>
      <c r="E49" s="425"/>
    </row>
    <row r="50" spans="3:6" x14ac:dyDescent="0.25">
      <c r="D50" s="421" t="s">
        <v>35</v>
      </c>
      <c r="E50" s="421"/>
      <c r="F50" s="421"/>
    </row>
    <row r="51" spans="3:6" x14ac:dyDescent="0.25">
      <c r="C51" s="330" t="s">
        <v>36</v>
      </c>
    </row>
    <row r="52" spans="3:6" x14ac:dyDescent="0.25">
      <c r="D52" s="421" t="s">
        <v>37</v>
      </c>
      <c r="E52" s="421"/>
      <c r="F52" s="421"/>
    </row>
    <row r="53" spans="3:6" x14ac:dyDescent="0.25">
      <c r="D53" s="421" t="s">
        <v>38</v>
      </c>
      <c r="E53" s="421"/>
      <c r="F53" s="421"/>
    </row>
    <row r="54" spans="3:6" x14ac:dyDescent="0.25">
      <c r="C54" s="421" t="s">
        <v>39</v>
      </c>
      <c r="D54" s="421"/>
      <c r="E54" s="421"/>
    </row>
    <row r="55" spans="3:6" x14ac:dyDescent="0.25">
      <c r="D55" s="140" t="s">
        <v>40</v>
      </c>
    </row>
    <row r="56" spans="3:6" x14ac:dyDescent="0.25">
      <c r="D56" s="140" t="s">
        <v>41</v>
      </c>
    </row>
    <row r="57" spans="3:6" x14ac:dyDescent="0.25">
      <c r="D57" s="140" t="s">
        <v>42</v>
      </c>
    </row>
    <row r="58" spans="3:6" x14ac:dyDescent="0.25">
      <c r="D58" s="140" t="s">
        <v>43</v>
      </c>
    </row>
    <row r="59" spans="3:6" x14ac:dyDescent="0.25">
      <c r="D59" s="140" t="s">
        <v>44</v>
      </c>
    </row>
    <row r="60" spans="3:6" x14ac:dyDescent="0.25">
      <c r="C60" s="421" t="s">
        <v>46</v>
      </c>
      <c r="D60" s="421"/>
      <c r="E60" s="421"/>
    </row>
    <row r="61" spans="3:6" x14ac:dyDescent="0.25">
      <c r="D61" s="140" t="s">
        <v>47</v>
      </c>
    </row>
    <row r="62" spans="3:6" x14ac:dyDescent="0.25">
      <c r="D62" s="140" t="s">
        <v>1031</v>
      </c>
    </row>
    <row r="63" spans="3:6" x14ac:dyDescent="0.25">
      <c r="C63" s="421" t="s">
        <v>255</v>
      </c>
      <c r="D63" s="421"/>
      <c r="E63" s="421"/>
    </row>
    <row r="64" spans="3:6" x14ac:dyDescent="0.25">
      <c r="D64" s="140" t="s">
        <v>48</v>
      </c>
    </row>
    <row r="65" spans="4:4" x14ac:dyDescent="0.25">
      <c r="D65" s="140" t="s">
        <v>49</v>
      </c>
    </row>
  </sheetData>
  <mergeCells count="43">
    <mergeCell ref="K43:L43"/>
    <mergeCell ref="K38:M38"/>
    <mergeCell ref="K39:L39"/>
    <mergeCell ref="J40:L40"/>
    <mergeCell ref="J36:M36"/>
    <mergeCell ref="K37:L37"/>
    <mergeCell ref="C16:E16"/>
    <mergeCell ref="D17:E17"/>
    <mergeCell ref="D41:E41"/>
    <mergeCell ref="C5:F5"/>
    <mergeCell ref="K42:L42"/>
    <mergeCell ref="C7:E7"/>
    <mergeCell ref="C10:E10"/>
    <mergeCell ref="L20:M20"/>
    <mergeCell ref="L31:M31"/>
    <mergeCell ref="J16:L16"/>
    <mergeCell ref="K17:L17"/>
    <mergeCell ref="I15:K15"/>
    <mergeCell ref="K21:L21"/>
    <mergeCell ref="C54:E54"/>
    <mergeCell ref="C60:E60"/>
    <mergeCell ref="C63:E63"/>
    <mergeCell ref="D42:E42"/>
    <mergeCell ref="D48:E48"/>
    <mergeCell ref="D49:E49"/>
    <mergeCell ref="D50:F50"/>
    <mergeCell ref="D52:F52"/>
    <mergeCell ref="P15:R15"/>
    <mergeCell ref="R17:S17"/>
    <mergeCell ref="R23:S23"/>
    <mergeCell ref="C6:F6"/>
    <mergeCell ref="D53:F53"/>
    <mergeCell ref="B15:D15"/>
    <mergeCell ref="D21:E21"/>
    <mergeCell ref="D26:E26"/>
    <mergeCell ref="D29:E29"/>
    <mergeCell ref="D35:E35"/>
    <mergeCell ref="E19:F19"/>
    <mergeCell ref="E20:F20"/>
    <mergeCell ref="E31:F31"/>
    <mergeCell ref="E33:F33"/>
    <mergeCell ref="K26:L26"/>
    <mergeCell ref="K29:L29"/>
  </mergeCells>
  <hyperlinks>
    <hyperlink ref="D41:E41" location="'CH - Schule'!A1" display="Arbeitsblätter"/>
    <hyperlink ref="E18" location="CH.J.Beruf" display="Beruf"/>
    <hyperlink ref="B15" location="'feel-ok.ch'!A1" display="feel-ok.ch"/>
    <hyperlink ref="D17:E17" location="'CH - J - Freizeit, Job'!A1" display="Freizeit, Job"/>
    <hyperlink ref="D21:E21" location="'CH - J - Konsum, Sucht'!A1" display="Konsum, Sucht"/>
    <hyperlink ref="D26:E26" location="'CH - J - Konflikte, Krise'!A1" display="Konflikte, Krise"/>
    <hyperlink ref="D29:E29" location="'CH - J - Körper, Psyche'!A1" display="Körper, Psyche"/>
    <hyperlink ref="D35:E35" location="'CH - J - Austausch'!A1" display="Austausch"/>
    <hyperlink ref="E19:F19" location="CH.J.Sport" display="Sport,  Bewegung"/>
    <hyperlink ref="E20:F20" location="CH.J.Webprofi" display="Medienkompetenz (Webprofi)"/>
    <hyperlink ref="E22" location="CH.J.Alkohol" display="Alkohol"/>
    <hyperlink ref="E23" location="CH.J.Cannabis" display="Cannabis"/>
    <hyperlink ref="E24" location="CH.J.Rauchen" display="Rauchen"/>
    <hyperlink ref="E25" location="CH.J.GS" display="Glücksspiel"/>
    <hyperlink ref="E27" location="CH.J.Gewalt" display="Gewalt"/>
    <hyperlink ref="E28" location="CH.J.Suizid" display="Suizidalität"/>
    <hyperlink ref="E30" location="CH.J.Ernährung" display="Ernährung"/>
    <hyperlink ref="E31:F31" location="CH.J.Gewicht" display="Gewicht, Essstörungen"/>
    <hyperlink ref="E32" location="CH.J.Selbstvertrauen" display="Selbstvertrauen"/>
    <hyperlink ref="E33:F33" location="CH.J.Sex" display="Liebe, Beziehung, Sexualität"/>
    <hyperlink ref="E34" location="CH.J.Stress" display="Stress"/>
    <hyperlink ref="D42:E42" location="CH.L.Anwendung" display="Anwendung"/>
    <hyperlink ref="D48:E48" location="CH.L.Bestellungen" display="Bestellen"/>
    <hyperlink ref="D50:F50" location="CH.L.FF" display="Früherkennung und Frühintervention"/>
    <hyperlink ref="D52:F52" location="CH.E.Erziehung" display="Erziehung und Beziehung"/>
    <hyperlink ref="D53:F53" location="CH.E.Belastungen" display="Psychische Belastungen"/>
    <hyperlink ref="C54:E54" location="'CH - Übergeordnete Ressourcen'!A1" display="Übergeordnete Ressourcen"/>
    <hyperlink ref="C60:E60" location="'CH-AT-DE - Nation, KT, BL'!A1" display="Geographisch"/>
    <hyperlink ref="C63:E63" location="'CH-AT-DE - Technologie'!A1" display="Technologie und Akquisition"/>
    <hyperlink ref="C7:E7" location="'CH-AT-DE - Nation, KT, BL'!A1" display="Geographisch"/>
    <hyperlink ref="C10:E10" location="'CH-AT-DE - Technologie'!A1" display="Technologie und Akquisition"/>
    <hyperlink ref="I15:K15" location="'feel-ok.at'!A1" display="feel-ok.at"/>
    <hyperlink ref="K17:L17" location="'AT - J - Freizeit, Job'!A1" display="Job, Freizeit"/>
    <hyperlink ref="K21:L21" location="'AT - J - Konsum, Sucht'!A1" display="Genuss, Sucht"/>
    <hyperlink ref="K26:L26" location="'AT - J - Konflikte, Krise'!A1" display="Konflikt, Krise"/>
    <hyperlink ref="K29:L29" location="'AT - J - Körper, Psyche'!A1" display="Körper, Psyche"/>
    <hyperlink ref="L18" location="'AT - J - Freizeit, Job'!AT.J.Beruf" display="Beruf"/>
    <hyperlink ref="L19" location="'AT - J - Freizeit, Job'!AT.J.Sport" display="Sport"/>
    <hyperlink ref="L20:M20" location="'AT - J - Freizeit, Job'!AT.J.Webprofi" display="Medienkompetenz, Webprofi"/>
    <hyperlink ref="L22" location="'AT - J - Konsum, Sucht'!AT.J.Alkohol" display="Alkohol"/>
    <hyperlink ref="L23" location="'AT - J - Konsum, Sucht'!AT.J.Cannabis" display="Cannabis"/>
    <hyperlink ref="L24" location="'AT - J - Konsum, Sucht'!AT.J.Rauchen" display="Rauchen"/>
    <hyperlink ref="L25" location="'AT - J - Konsum, Sucht'!AT.J.GS" display="Glücksspiel"/>
    <hyperlink ref="L27" location="'AT - J - Konflikte, Krise'!AT.J.Gewalt" display="Gewalt"/>
    <hyperlink ref="L28" location="'AT - J - Konflikte, Krise'!AT.J.Suizid" display="Suizidalität"/>
    <hyperlink ref="L30" location="'AT - J - Körper, Psyche'!AT.J.Ernährung" display="Ernährung"/>
    <hyperlink ref="L31:M31" location="'AT - J - Körper, Psyche'!AT.J.Gewicht" display="Gewicht, Essstörungen"/>
    <hyperlink ref="L32" location="AT.J.Lärm" display="Lärm"/>
    <hyperlink ref="L33" location="'AT - J - Körper, Psyche'!AT.J.Selbstvertrauen" display="Selbstvertrauen"/>
    <hyperlink ref="L34" location="'AT - J - Körper, Psyche'!AT.J.Sex" display="Liebe, Sexualität"/>
    <hyperlink ref="L35" location="'AT - J - Körper, Psyche'!AT.J.Stress" display="Stress"/>
    <hyperlink ref="K37:L37" location="'AT - Schule'!A1" display="Arbeitsblätter"/>
    <hyperlink ref="K38:L38" location="'AT - Schule'!AT.L.Anwendung" display="Anwendung"/>
    <hyperlink ref="K39:L39" location="'AT - Schule - Themen'!AT.L.Klassenmanagement" display="Klassenmanagement"/>
    <hyperlink ref="J40:L40" location="'AT - Übergeordnete Ressourcen'!A1" display="Übergeordnete Ressourcen"/>
    <hyperlink ref="C5:F5" location="'Netzwerk feel-ok'!A1" display="Das gesamte institutionelle Netzwerk"/>
    <hyperlink ref="P15:R15" location="feelok.de!A1" display="feelok.de"/>
    <hyperlink ref="R17:S17" location="'DE - J - Themen, Beratung'!A1" display="Themen"/>
    <hyperlink ref="S18" location="'DE - J - Themen, Beratung'!DE.J.Alkohol" display="Alkohol"/>
    <hyperlink ref="S19" location="'DE - J - Themen, Beratung'!DE.J.Cannabis" display="Cannabis"/>
    <hyperlink ref="S20" location="'DE - J - Themen, Beratung'!DE.J.Rauchen" display="Rauchen"/>
    <hyperlink ref="S21" location="DE.J.Selbstvertrauen" display="Selbstvertrauen"/>
    <hyperlink ref="S22" location="DE.J.Stress" display="Stress"/>
    <hyperlink ref="R23:S23" location="'DE - J - Themen, Beratung'!A1" display="Beratung"/>
    <hyperlink ref="R25" location="'DE - Schule'!A1" display="Arbeitsblätter"/>
    <hyperlink ref="R26" location="'DE - Schule'!A1" display="Handbuch, Sitempap, Suchmaske"/>
    <hyperlink ref="R28" location="'DE - Schule'!A1" display="Über feelok.de"/>
    <hyperlink ref="C6:F6" location="'CH - AT - DE - Überblick'!A1" display="Überblick Gesamtnutzung"/>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6DBEC2"/>
  </sheetPr>
  <dimension ref="B2:F104"/>
  <sheetViews>
    <sheetView topLeftCell="A75" zoomScale="115" zoomScaleNormal="115" workbookViewId="0">
      <selection activeCell="C43" sqref="C43"/>
    </sheetView>
  </sheetViews>
  <sheetFormatPr baseColWidth="10" defaultRowHeight="15.75" x14ac:dyDescent="0.25"/>
  <cols>
    <col min="1" max="1" width="3.33203125" customWidth="1"/>
    <col min="3" max="3" width="22.44140625" bestFit="1" customWidth="1"/>
    <col min="4" max="4" width="12.6640625" bestFit="1" customWidth="1"/>
    <col min="5" max="5" width="15.44140625" customWidth="1"/>
    <col min="6" max="6" width="15.88671875" bestFit="1" customWidth="1"/>
  </cols>
  <sheetData>
    <row r="2" spans="2:6" x14ac:dyDescent="0.25">
      <c r="B2" s="42" t="s">
        <v>162</v>
      </c>
      <c r="C2" s="41"/>
      <c r="D2" s="41"/>
      <c r="E2" s="41"/>
      <c r="F2" s="46"/>
    </row>
    <row r="3" spans="2:6" x14ac:dyDescent="0.25">
      <c r="B3" s="1"/>
      <c r="C3" s="18"/>
      <c r="D3" s="18"/>
      <c r="E3" s="1"/>
      <c r="F3" s="1"/>
    </row>
    <row r="4" spans="2:6" x14ac:dyDescent="0.25">
      <c r="B4" s="158" t="s">
        <v>87</v>
      </c>
      <c r="C4" s="11"/>
      <c r="D4" s="158" t="s">
        <v>78</v>
      </c>
      <c r="E4" s="208" t="s">
        <v>79</v>
      </c>
      <c r="F4" s="20" t="s">
        <v>163</v>
      </c>
    </row>
    <row r="5" spans="2:6" ht="47.25" x14ac:dyDescent="0.25">
      <c r="B5" s="59"/>
      <c r="C5" s="40" t="s">
        <v>40</v>
      </c>
      <c r="D5" s="84">
        <v>7873</v>
      </c>
      <c r="E5" s="96">
        <v>-0.08</v>
      </c>
      <c r="F5" s="97" t="s">
        <v>165</v>
      </c>
    </row>
    <row r="6" spans="2:6" x14ac:dyDescent="0.25">
      <c r="B6" s="1"/>
      <c r="C6" s="40" t="s">
        <v>41</v>
      </c>
      <c r="D6" s="8">
        <v>7256</v>
      </c>
      <c r="E6" s="16">
        <v>0.21</v>
      </c>
      <c r="F6" s="85" t="s">
        <v>164</v>
      </c>
    </row>
    <row r="7" spans="2:6" x14ac:dyDescent="0.25">
      <c r="B7" s="1"/>
      <c r="C7" s="40" t="s">
        <v>43</v>
      </c>
      <c r="D7" s="8">
        <v>633</v>
      </c>
      <c r="E7" s="16">
        <v>0.3</v>
      </c>
      <c r="F7" s="85" t="s">
        <v>77</v>
      </c>
    </row>
    <row r="8" spans="2:6" x14ac:dyDescent="0.25">
      <c r="B8" s="9"/>
      <c r="C8" s="66" t="s">
        <v>44</v>
      </c>
      <c r="D8" s="10">
        <v>10373</v>
      </c>
      <c r="E8" s="127">
        <v>0.15</v>
      </c>
      <c r="F8" s="98" t="s">
        <v>77</v>
      </c>
    </row>
    <row r="11" spans="2:6" x14ac:dyDescent="0.25">
      <c r="B11" s="42" t="s">
        <v>166</v>
      </c>
      <c r="C11" s="41"/>
      <c r="D11" s="41"/>
      <c r="E11" s="44" t="s">
        <v>176</v>
      </c>
    </row>
    <row r="12" spans="2:6" x14ac:dyDescent="0.25">
      <c r="B12" s="1"/>
      <c r="C12" s="18"/>
      <c r="D12" s="1"/>
      <c r="E12" s="1"/>
      <c r="F12" s="1"/>
    </row>
    <row r="13" spans="2:6" x14ac:dyDescent="0.25">
      <c r="B13" s="158" t="s">
        <v>87</v>
      </c>
      <c r="C13" s="11"/>
      <c r="D13" s="158" t="s">
        <v>78</v>
      </c>
      <c r="E13" s="208" t="s">
        <v>79</v>
      </c>
      <c r="F13" s="208" t="s">
        <v>137</v>
      </c>
    </row>
    <row r="14" spans="2:6" x14ac:dyDescent="0.25">
      <c r="B14" s="35"/>
      <c r="C14" s="67" t="s">
        <v>42</v>
      </c>
      <c r="D14" s="80">
        <f>SUM(D15:D23)</f>
        <v>5589</v>
      </c>
      <c r="E14" s="52"/>
      <c r="F14" s="101" t="s">
        <v>77</v>
      </c>
    </row>
    <row r="15" spans="2:6" x14ac:dyDescent="0.25">
      <c r="B15" s="1"/>
      <c r="C15" t="s">
        <v>167</v>
      </c>
      <c r="D15" s="8">
        <v>1208</v>
      </c>
      <c r="E15" s="17">
        <v>-0.09</v>
      </c>
      <c r="F15" s="8"/>
    </row>
    <row r="16" spans="2:6" x14ac:dyDescent="0.25">
      <c r="B16" s="1"/>
      <c r="C16" t="s">
        <v>168</v>
      </c>
      <c r="D16" s="8">
        <v>2717</v>
      </c>
      <c r="E16" s="16">
        <v>1.57</v>
      </c>
      <c r="F16" s="8"/>
    </row>
    <row r="17" spans="2:6" x14ac:dyDescent="0.25">
      <c r="B17" s="1"/>
      <c r="C17" t="s">
        <v>169</v>
      </c>
      <c r="D17" s="8">
        <v>1337</v>
      </c>
      <c r="E17" s="16">
        <v>0.75</v>
      </c>
      <c r="F17" s="8"/>
    </row>
    <row r="18" spans="2:6" x14ac:dyDescent="0.25">
      <c r="B18" s="1"/>
      <c r="C18" t="s">
        <v>170</v>
      </c>
      <c r="D18" s="8">
        <v>26</v>
      </c>
      <c r="E18" s="17">
        <v>-0.48</v>
      </c>
      <c r="F18" s="8"/>
    </row>
    <row r="19" spans="2:6" x14ac:dyDescent="0.25">
      <c r="B19" s="1"/>
      <c r="C19" t="s">
        <v>171</v>
      </c>
      <c r="D19" s="8">
        <v>82</v>
      </c>
      <c r="E19" s="170">
        <v>-0.29899999999999999</v>
      </c>
      <c r="F19" s="8">
        <v>177</v>
      </c>
    </row>
    <row r="20" spans="2:6" x14ac:dyDescent="0.25">
      <c r="B20" s="1"/>
      <c r="C20" t="s">
        <v>172</v>
      </c>
      <c r="D20" s="8">
        <v>86</v>
      </c>
      <c r="E20" s="17">
        <v>-0.28999999999999998</v>
      </c>
      <c r="F20" s="8">
        <v>35</v>
      </c>
    </row>
    <row r="21" spans="2:6" x14ac:dyDescent="0.25">
      <c r="B21" s="1"/>
      <c r="C21" t="s">
        <v>173</v>
      </c>
      <c r="D21" s="8">
        <v>62</v>
      </c>
      <c r="E21" s="176">
        <v>0.82</v>
      </c>
      <c r="F21" s="8">
        <v>31</v>
      </c>
    </row>
    <row r="22" spans="2:6" x14ac:dyDescent="0.25">
      <c r="B22" s="1"/>
      <c r="C22" t="s">
        <v>174</v>
      </c>
      <c r="D22" s="8">
        <v>52</v>
      </c>
      <c r="E22" s="17">
        <v>-0.12</v>
      </c>
      <c r="F22" s="8"/>
    </row>
    <row r="23" spans="2:6" x14ac:dyDescent="0.25">
      <c r="B23" s="29"/>
      <c r="C23" s="66" t="s">
        <v>175</v>
      </c>
      <c r="D23" s="10">
        <v>19</v>
      </c>
      <c r="E23" s="53">
        <v>-9.5000000000000001E-2</v>
      </c>
      <c r="F23" s="10"/>
    </row>
    <row r="26" spans="2:6" x14ac:dyDescent="0.25">
      <c r="B26" s="42" t="s">
        <v>41</v>
      </c>
      <c r="C26" s="41"/>
      <c r="D26" s="41"/>
      <c r="E26" s="41"/>
      <c r="F26" s="403"/>
    </row>
    <row r="27" spans="2:6" x14ac:dyDescent="0.25">
      <c r="B27" s="87"/>
      <c r="C27" s="59"/>
      <c r="D27" s="59"/>
      <c r="E27" s="59"/>
      <c r="F27" s="406"/>
    </row>
    <row r="28" spans="2:6" x14ac:dyDescent="0.25">
      <c r="B28" s="87"/>
      <c r="C28" s="59"/>
      <c r="D28" s="437" t="s">
        <v>1171</v>
      </c>
      <c r="E28" s="437"/>
      <c r="F28" s="406"/>
    </row>
    <row r="29" spans="2:6" x14ac:dyDescent="0.25">
      <c r="C29" s="65"/>
      <c r="D29" s="85" t="s">
        <v>1172</v>
      </c>
      <c r="E29" s="208" t="s">
        <v>1173</v>
      </c>
      <c r="F29" s="406"/>
    </row>
    <row r="30" spans="2:6" x14ac:dyDescent="0.25">
      <c r="C30" s="67"/>
      <c r="D30" s="80">
        <f>SUM(D31:D33)</f>
        <v>2849</v>
      </c>
      <c r="E30" s="52"/>
      <c r="F30" s="407"/>
    </row>
    <row r="31" spans="2:6" x14ac:dyDescent="0.25">
      <c r="C31" t="s">
        <v>1168</v>
      </c>
      <c r="D31">
        <f>2754-1341</f>
        <v>1413</v>
      </c>
      <c r="E31" s="141">
        <f>D31*100/$D$30</f>
        <v>49.596349596349597</v>
      </c>
      <c r="F31" s="81"/>
    </row>
    <row r="32" spans="2:6" x14ac:dyDescent="0.25">
      <c r="C32" t="s">
        <v>1169</v>
      </c>
      <c r="D32">
        <v>1341</v>
      </c>
      <c r="E32" s="141">
        <f t="shared" ref="E32:E33" si="0">D32*100/$D$30</f>
        <v>47.069147069147071</v>
      </c>
      <c r="F32" s="81"/>
    </row>
    <row r="33" spans="3:6" x14ac:dyDescent="0.25">
      <c r="C33" s="66" t="s">
        <v>1170</v>
      </c>
      <c r="D33" s="66">
        <f>2849-2754</f>
        <v>95</v>
      </c>
      <c r="E33" s="192">
        <f t="shared" si="0"/>
        <v>3.3345033345033346</v>
      </c>
      <c r="F33" s="81"/>
    </row>
    <row r="36" spans="3:6" x14ac:dyDescent="0.25">
      <c r="C36" s="59"/>
      <c r="D36" s="437" t="s">
        <v>1174</v>
      </c>
      <c r="E36" s="437"/>
    </row>
    <row r="37" spans="3:6" x14ac:dyDescent="0.25">
      <c r="C37" s="65"/>
      <c r="D37" s="85" t="s">
        <v>1172</v>
      </c>
      <c r="E37" s="208" t="s">
        <v>1173</v>
      </c>
    </row>
    <row r="38" spans="3:6" x14ac:dyDescent="0.25">
      <c r="C38" s="67"/>
      <c r="D38" s="80">
        <f>SUM(D39:D55)</f>
        <v>2849</v>
      </c>
      <c r="E38" s="52"/>
    </row>
    <row r="39" spans="3:6" x14ac:dyDescent="0.25">
      <c r="C39" t="s">
        <v>1175</v>
      </c>
      <c r="D39">
        <f>304-186</f>
        <v>118</v>
      </c>
      <c r="E39" s="141">
        <f>D39*100/$D$38</f>
        <v>4.1418041418041422</v>
      </c>
    </row>
    <row r="40" spans="3:6" x14ac:dyDescent="0.25">
      <c r="C40" t="s">
        <v>1176</v>
      </c>
      <c r="D40">
        <f>466-304</f>
        <v>162</v>
      </c>
      <c r="E40" s="141">
        <f t="shared" ref="E40:E55" si="1">D40*100/$D$38</f>
        <v>5.6862056862056862</v>
      </c>
    </row>
    <row r="41" spans="3:6" x14ac:dyDescent="0.25">
      <c r="C41" t="s">
        <v>1177</v>
      </c>
      <c r="D41">
        <f>762-466</f>
        <v>296</v>
      </c>
      <c r="E41" s="141">
        <f t="shared" si="1"/>
        <v>10.38961038961039</v>
      </c>
    </row>
    <row r="42" spans="3:6" x14ac:dyDescent="0.25">
      <c r="C42" t="s">
        <v>1178</v>
      </c>
      <c r="D42">
        <f>1087-762</f>
        <v>325</v>
      </c>
      <c r="E42" s="141">
        <f t="shared" si="1"/>
        <v>11.407511407511407</v>
      </c>
    </row>
    <row r="43" spans="3:6" x14ac:dyDescent="0.25">
      <c r="C43" t="s">
        <v>1179</v>
      </c>
      <c r="D43">
        <f>1613-1087</f>
        <v>526</v>
      </c>
      <c r="E43" s="141">
        <f t="shared" si="1"/>
        <v>18.462618462618462</v>
      </c>
    </row>
    <row r="44" spans="3:6" x14ac:dyDescent="0.25">
      <c r="C44" t="s">
        <v>1180</v>
      </c>
      <c r="D44">
        <f>2140-1613</f>
        <v>527</v>
      </c>
      <c r="E44" s="141">
        <f t="shared" si="1"/>
        <v>18.497718497718498</v>
      </c>
    </row>
    <row r="45" spans="3:6" x14ac:dyDescent="0.25">
      <c r="C45" t="s">
        <v>1181</v>
      </c>
      <c r="D45">
        <f>2435-2140</f>
        <v>295</v>
      </c>
      <c r="E45" s="141">
        <f t="shared" si="1"/>
        <v>10.354510354510355</v>
      </c>
    </row>
    <row r="46" spans="3:6" x14ac:dyDescent="0.25">
      <c r="C46" t="s">
        <v>1182</v>
      </c>
      <c r="D46">
        <f>2589-2435</f>
        <v>154</v>
      </c>
      <c r="E46" s="141">
        <f t="shared" si="1"/>
        <v>5.4054054054054053</v>
      </c>
    </row>
    <row r="47" spans="3:6" x14ac:dyDescent="0.25">
      <c r="C47" t="s">
        <v>1183</v>
      </c>
      <c r="D47">
        <f>2651-2589</f>
        <v>62</v>
      </c>
      <c r="E47" s="141">
        <f t="shared" si="1"/>
        <v>2.1762021762021764</v>
      </c>
    </row>
    <row r="48" spans="3:6" x14ac:dyDescent="0.25">
      <c r="C48" t="s">
        <v>1184</v>
      </c>
      <c r="D48">
        <f>2692-2651</f>
        <v>41</v>
      </c>
      <c r="E48" s="141">
        <f t="shared" si="1"/>
        <v>1.4391014391014392</v>
      </c>
    </row>
    <row r="49" spans="3:5" x14ac:dyDescent="0.25">
      <c r="C49" t="s">
        <v>1185</v>
      </c>
      <c r="D49">
        <f>2710-2692</f>
        <v>18</v>
      </c>
      <c r="E49" s="141">
        <f t="shared" si="1"/>
        <v>0.63180063180063184</v>
      </c>
    </row>
    <row r="50" spans="3:5" x14ac:dyDescent="0.25">
      <c r="C50" t="s">
        <v>1186</v>
      </c>
      <c r="D50">
        <f>2738-2710</f>
        <v>28</v>
      </c>
      <c r="E50" s="141">
        <f t="shared" si="1"/>
        <v>0.98280098280098283</v>
      </c>
    </row>
    <row r="51" spans="3:5" x14ac:dyDescent="0.25">
      <c r="C51" t="s">
        <v>1187</v>
      </c>
      <c r="D51">
        <f>2754-2738</f>
        <v>16</v>
      </c>
      <c r="E51" s="141">
        <f t="shared" si="1"/>
        <v>0.5616005616005616</v>
      </c>
    </row>
    <row r="52" spans="3:5" x14ac:dyDescent="0.25">
      <c r="C52" t="s">
        <v>1188</v>
      </c>
      <c r="D52">
        <v>9</v>
      </c>
      <c r="E52" s="141">
        <f t="shared" si="1"/>
        <v>0.31590031590031592</v>
      </c>
    </row>
    <row r="53" spans="3:5" x14ac:dyDescent="0.25">
      <c r="C53" t="s">
        <v>1189</v>
      </c>
      <c r="D53">
        <v>16</v>
      </c>
      <c r="E53" s="141">
        <f t="shared" si="1"/>
        <v>0.5616005616005616</v>
      </c>
    </row>
    <row r="54" spans="3:5" x14ac:dyDescent="0.25">
      <c r="C54" s="91" t="s">
        <v>1190</v>
      </c>
      <c r="D54" s="91">
        <f>2849-2779</f>
        <v>70</v>
      </c>
      <c r="E54" s="141">
        <f t="shared" si="1"/>
        <v>2.4570024570024569</v>
      </c>
    </row>
    <row r="55" spans="3:5" x14ac:dyDescent="0.25">
      <c r="C55" s="408" t="s">
        <v>1170</v>
      </c>
      <c r="D55" s="66">
        <v>186</v>
      </c>
      <c r="E55" s="192">
        <f t="shared" si="1"/>
        <v>6.5286065286065282</v>
      </c>
    </row>
    <row r="58" spans="3:5" x14ac:dyDescent="0.25">
      <c r="C58" s="59"/>
      <c r="D58" s="437" t="s">
        <v>1191</v>
      </c>
      <c r="E58" s="437"/>
    </row>
    <row r="59" spans="3:5" x14ac:dyDescent="0.25">
      <c r="C59" s="65"/>
      <c r="D59" s="85" t="s">
        <v>1172</v>
      </c>
      <c r="E59" s="208" t="s">
        <v>1173</v>
      </c>
    </row>
    <row r="60" spans="3:5" x14ac:dyDescent="0.25">
      <c r="C60" s="67"/>
      <c r="D60" s="80">
        <f>SUM(D61:D83)</f>
        <v>2849</v>
      </c>
      <c r="E60" s="52"/>
    </row>
    <row r="61" spans="3:5" x14ac:dyDescent="0.25">
      <c r="C61" s="409" t="s">
        <v>1170</v>
      </c>
      <c r="D61" s="410">
        <v>1005</v>
      </c>
      <c r="E61" s="411">
        <f t="shared" ref="E61:E83" si="2">D61*100/$D$60</f>
        <v>35.275535275535276</v>
      </c>
    </row>
    <row r="62" spans="3:5" x14ac:dyDescent="0.25">
      <c r="C62" t="s">
        <v>184</v>
      </c>
      <c r="D62">
        <f>1877-1005</f>
        <v>872</v>
      </c>
      <c r="E62" s="141">
        <f t="shared" si="2"/>
        <v>30.607230607230608</v>
      </c>
    </row>
    <row r="63" spans="3:5" x14ac:dyDescent="0.25">
      <c r="C63" t="s">
        <v>194</v>
      </c>
      <c r="D63">
        <f>2437-2052</f>
        <v>385</v>
      </c>
      <c r="E63" s="141">
        <f t="shared" si="2"/>
        <v>13.513513513513514</v>
      </c>
    </row>
    <row r="64" spans="3:5" x14ac:dyDescent="0.25">
      <c r="C64" t="s">
        <v>188</v>
      </c>
      <c r="D64">
        <f>2710-2504</f>
        <v>206</v>
      </c>
      <c r="E64" s="141">
        <f t="shared" si="2"/>
        <v>7.2306072306072302</v>
      </c>
    </row>
    <row r="65" spans="3:5" x14ac:dyDescent="0.25">
      <c r="C65" t="s">
        <v>195</v>
      </c>
      <c r="D65">
        <f>2805-2710</f>
        <v>95</v>
      </c>
      <c r="E65" s="141">
        <f t="shared" si="2"/>
        <v>3.3345033345033346</v>
      </c>
    </row>
    <row r="66" spans="3:5" x14ac:dyDescent="0.25">
      <c r="C66" t="s">
        <v>185</v>
      </c>
      <c r="D66">
        <f>1963-1877</f>
        <v>86</v>
      </c>
      <c r="E66" s="141">
        <f t="shared" si="2"/>
        <v>3.0186030186030184</v>
      </c>
    </row>
    <row r="67" spans="3:5" x14ac:dyDescent="0.25">
      <c r="C67" t="s">
        <v>186</v>
      </c>
      <c r="D67">
        <f>2486-2439</f>
        <v>47</v>
      </c>
      <c r="E67" s="141">
        <f t="shared" si="2"/>
        <v>1.6497016497016497</v>
      </c>
    </row>
    <row r="68" spans="3:5" x14ac:dyDescent="0.25">
      <c r="C68" t="s">
        <v>192</v>
      </c>
      <c r="D68">
        <f>2036-2002</f>
        <v>34</v>
      </c>
      <c r="E68" s="141">
        <f t="shared" si="2"/>
        <v>1.1934011934011934</v>
      </c>
    </row>
    <row r="69" spans="3:5" x14ac:dyDescent="0.25">
      <c r="C69" t="s">
        <v>226</v>
      </c>
      <c r="D69">
        <f>2846-2814</f>
        <v>32</v>
      </c>
      <c r="E69" s="141">
        <f t="shared" si="2"/>
        <v>1.1232011232011232</v>
      </c>
    </row>
    <row r="70" spans="3:5" x14ac:dyDescent="0.25">
      <c r="C70" t="s">
        <v>187</v>
      </c>
      <c r="D70">
        <f>1986-1963</f>
        <v>23</v>
      </c>
      <c r="E70" s="141">
        <f t="shared" si="2"/>
        <v>0.80730080730080733</v>
      </c>
    </row>
    <row r="71" spans="3:5" x14ac:dyDescent="0.25">
      <c r="C71" t="s">
        <v>193</v>
      </c>
      <c r="D71">
        <v>18</v>
      </c>
      <c r="E71" s="141">
        <f t="shared" si="2"/>
        <v>0.63180063180063184</v>
      </c>
    </row>
    <row r="72" spans="3:5" x14ac:dyDescent="0.25">
      <c r="C72" t="s">
        <v>190</v>
      </c>
      <c r="D72">
        <v>16</v>
      </c>
      <c r="E72" s="141">
        <f t="shared" si="2"/>
        <v>0.5616005616005616</v>
      </c>
    </row>
    <row r="73" spans="3:5" x14ac:dyDescent="0.25">
      <c r="C73" t="s">
        <v>203</v>
      </c>
      <c r="D73">
        <v>11</v>
      </c>
      <c r="E73" s="141">
        <f t="shared" si="2"/>
        <v>0.38610038610038611</v>
      </c>
    </row>
    <row r="74" spans="3:5" x14ac:dyDescent="0.25">
      <c r="C74" t="s">
        <v>1195</v>
      </c>
      <c r="D74">
        <v>5</v>
      </c>
      <c r="E74" s="141">
        <f t="shared" si="2"/>
        <v>0.17550017550017549</v>
      </c>
    </row>
    <row r="75" spans="3:5" x14ac:dyDescent="0.25">
      <c r="C75" t="s">
        <v>200</v>
      </c>
      <c r="D75">
        <v>3</v>
      </c>
      <c r="E75" s="141">
        <f t="shared" si="2"/>
        <v>0.10530010530010531</v>
      </c>
    </row>
    <row r="76" spans="3:5" x14ac:dyDescent="0.25">
      <c r="C76" t="s">
        <v>191</v>
      </c>
      <c r="D76">
        <v>2</v>
      </c>
      <c r="E76" s="141">
        <f t="shared" si="2"/>
        <v>7.02000702000702E-2</v>
      </c>
    </row>
    <row r="77" spans="3:5" x14ac:dyDescent="0.25">
      <c r="C77" t="s">
        <v>1192</v>
      </c>
      <c r="D77">
        <v>2</v>
      </c>
      <c r="E77" s="141">
        <f t="shared" si="2"/>
        <v>7.02000702000702E-2</v>
      </c>
    </row>
    <row r="78" spans="3:5" x14ac:dyDescent="0.25">
      <c r="C78" t="s">
        <v>227</v>
      </c>
      <c r="D78">
        <v>2</v>
      </c>
      <c r="E78" s="141">
        <f t="shared" si="2"/>
        <v>7.02000702000702E-2</v>
      </c>
    </row>
    <row r="79" spans="3:5" x14ac:dyDescent="0.25">
      <c r="C79" t="s">
        <v>197</v>
      </c>
      <c r="D79">
        <v>1</v>
      </c>
      <c r="E79" s="141">
        <f t="shared" si="2"/>
        <v>3.51000351000351E-2</v>
      </c>
    </row>
    <row r="80" spans="3:5" x14ac:dyDescent="0.25">
      <c r="C80" t="s">
        <v>1193</v>
      </c>
      <c r="D80">
        <v>1</v>
      </c>
      <c r="E80" s="141">
        <f t="shared" si="2"/>
        <v>3.51000351000351E-2</v>
      </c>
    </row>
    <row r="81" spans="3:5" x14ac:dyDescent="0.25">
      <c r="C81" t="s">
        <v>1194</v>
      </c>
      <c r="D81">
        <v>1</v>
      </c>
      <c r="E81" s="141">
        <f t="shared" si="2"/>
        <v>3.51000351000351E-2</v>
      </c>
    </row>
    <row r="82" spans="3:5" x14ac:dyDescent="0.25">
      <c r="C82" t="s">
        <v>1196</v>
      </c>
      <c r="D82">
        <v>1</v>
      </c>
      <c r="E82" s="141">
        <f t="shared" si="2"/>
        <v>3.51000351000351E-2</v>
      </c>
    </row>
    <row r="83" spans="3:5" x14ac:dyDescent="0.25">
      <c r="C83" s="66" t="s">
        <v>235</v>
      </c>
      <c r="D83" s="66">
        <v>1</v>
      </c>
      <c r="E83" s="192">
        <f t="shared" si="2"/>
        <v>3.51000351000351E-2</v>
      </c>
    </row>
    <row r="86" spans="3:5" x14ac:dyDescent="0.25">
      <c r="C86" s="59"/>
      <c r="D86" s="437" t="s">
        <v>1149</v>
      </c>
      <c r="E86" s="437"/>
    </row>
    <row r="87" spans="3:5" x14ac:dyDescent="0.25">
      <c r="C87" s="65"/>
      <c r="D87" s="114" t="s">
        <v>1172</v>
      </c>
      <c r="E87" s="208" t="s">
        <v>1173</v>
      </c>
    </row>
    <row r="88" spans="3:5" x14ac:dyDescent="0.25">
      <c r="C88" t="s">
        <v>18</v>
      </c>
      <c r="D88" s="73">
        <v>1210</v>
      </c>
      <c r="E88" s="141">
        <f>D88*100/$D$60</f>
        <v>42.471042471042473</v>
      </c>
    </row>
    <row r="89" spans="3:5" x14ac:dyDescent="0.25">
      <c r="C89" t="s">
        <v>8</v>
      </c>
      <c r="D89" s="73">
        <v>1002</v>
      </c>
      <c r="E89" s="141">
        <f t="shared" ref="E89:E104" si="3">D89*100/$D$60</f>
        <v>35.170235170235173</v>
      </c>
    </row>
    <row r="90" spans="3:5" x14ac:dyDescent="0.25">
      <c r="C90" t="s">
        <v>7</v>
      </c>
      <c r="D90" s="73">
        <v>975</v>
      </c>
      <c r="E90" s="141">
        <f t="shared" si="3"/>
        <v>34.222534222534222</v>
      </c>
    </row>
    <row r="91" spans="3:5" x14ac:dyDescent="0.25">
      <c r="C91" t="s">
        <v>1199</v>
      </c>
      <c r="D91" s="73">
        <v>672</v>
      </c>
      <c r="E91" s="141">
        <f t="shared" si="3"/>
        <v>23.587223587223587</v>
      </c>
    </row>
    <row r="92" spans="3:5" x14ac:dyDescent="0.25">
      <c r="C92" t="s">
        <v>6</v>
      </c>
      <c r="D92" s="73">
        <v>632</v>
      </c>
      <c r="E92" s="141">
        <f t="shared" si="3"/>
        <v>22.183222183222185</v>
      </c>
    </row>
    <row r="93" spans="3:5" x14ac:dyDescent="0.25">
      <c r="C93" t="s">
        <v>1200</v>
      </c>
      <c r="D93" s="73">
        <v>559</v>
      </c>
      <c r="E93" s="141">
        <f t="shared" si="3"/>
        <v>19.620919620919622</v>
      </c>
    </row>
    <row r="94" spans="3:5" x14ac:dyDescent="0.25">
      <c r="C94" t="s">
        <v>1198</v>
      </c>
      <c r="D94" s="73">
        <v>271</v>
      </c>
      <c r="E94" s="141">
        <f t="shared" si="3"/>
        <v>9.5121095121095127</v>
      </c>
    </row>
    <row r="95" spans="3:5" x14ac:dyDescent="0.25">
      <c r="C95" t="s">
        <v>2</v>
      </c>
      <c r="D95" s="73">
        <v>220</v>
      </c>
      <c r="E95" s="141">
        <f t="shared" si="3"/>
        <v>7.7220077220077217</v>
      </c>
    </row>
    <row r="96" spans="3:5" x14ac:dyDescent="0.25">
      <c r="C96" t="s">
        <v>1197</v>
      </c>
      <c r="D96" s="73">
        <v>94</v>
      </c>
      <c r="E96" s="141">
        <f t="shared" si="3"/>
        <v>3.2994032994032993</v>
      </c>
    </row>
    <row r="97" spans="3:5" x14ac:dyDescent="0.25">
      <c r="C97" t="s">
        <v>14</v>
      </c>
      <c r="D97" s="73">
        <v>79</v>
      </c>
      <c r="E97" s="141">
        <f t="shared" si="3"/>
        <v>2.7729027729027731</v>
      </c>
    </row>
    <row r="98" spans="3:5" x14ac:dyDescent="0.25">
      <c r="C98" t="s">
        <v>1201</v>
      </c>
      <c r="D98" s="73">
        <v>69</v>
      </c>
      <c r="E98" s="141">
        <f t="shared" si="3"/>
        <v>2.4219024219024221</v>
      </c>
    </row>
    <row r="99" spans="3:5" x14ac:dyDescent="0.25">
      <c r="C99" t="s">
        <v>341</v>
      </c>
      <c r="D99" s="73">
        <v>51</v>
      </c>
      <c r="E99" s="141">
        <f t="shared" si="3"/>
        <v>1.7901017901017902</v>
      </c>
    </row>
    <row r="100" spans="3:5" x14ac:dyDescent="0.25">
      <c r="C100" t="s">
        <v>1202</v>
      </c>
      <c r="D100" s="73">
        <v>47</v>
      </c>
      <c r="E100" s="141">
        <f t="shared" si="3"/>
        <v>1.6497016497016497</v>
      </c>
    </row>
    <row r="101" spans="3:5" x14ac:dyDescent="0.25">
      <c r="C101" s="91" t="s">
        <v>12</v>
      </c>
      <c r="D101" s="123">
        <v>38</v>
      </c>
      <c r="E101" s="141">
        <f t="shared" si="3"/>
        <v>1.3338013338013337</v>
      </c>
    </row>
    <row r="102" spans="3:5" x14ac:dyDescent="0.25">
      <c r="C102" t="s">
        <v>851</v>
      </c>
      <c r="D102" s="73">
        <v>32</v>
      </c>
      <c r="E102" s="141">
        <f t="shared" si="3"/>
        <v>1.1232011232011232</v>
      </c>
    </row>
    <row r="103" spans="3:5" x14ac:dyDescent="0.25">
      <c r="C103" s="91" t="s">
        <v>11</v>
      </c>
      <c r="D103" s="123">
        <v>20</v>
      </c>
      <c r="E103" s="141">
        <f t="shared" si="3"/>
        <v>0.70200070200070197</v>
      </c>
    </row>
    <row r="104" spans="3:5" x14ac:dyDescent="0.25">
      <c r="C104" s="66" t="s">
        <v>1203</v>
      </c>
      <c r="D104" s="66">
        <v>0</v>
      </c>
      <c r="E104" s="192">
        <f t="shared" si="3"/>
        <v>0</v>
      </c>
    </row>
  </sheetData>
  <sortState ref="C87:E104">
    <sortCondition descending="1" ref="D88"/>
  </sortState>
  <mergeCells count="4">
    <mergeCell ref="D28:E28"/>
    <mergeCell ref="D36:E36"/>
    <mergeCell ref="D58:E58"/>
    <mergeCell ref="D86:E86"/>
  </mergeCells>
  <hyperlinks>
    <hyperlink ref="C5" r:id="rId1"/>
    <hyperlink ref="C6" r:id="rId2"/>
    <hyperlink ref="C7" r:id="rId3"/>
    <hyperlink ref="E11" r:id="rId4"/>
    <hyperlink ref="B4" location="leg.onlineseit" display="Online seit…"/>
    <hyperlink ref="B13" location="leg.onlineseit" display="Online seit…"/>
    <hyperlink ref="D4" location="leg.uniquePageviews" display="uniquePageviews"/>
    <hyperlink ref="E4" location="leg.trend" display="Trend"/>
    <hyperlink ref="D13" location="leg.uniquePageviews" display="uniquePageviews"/>
    <hyperlink ref="E13" location="leg.trend" display="Trend"/>
    <hyperlink ref="F13" location="leg.download" display="Downloads"/>
  </hyperlinks>
  <pageMargins left="0.7" right="0.7" top="0.78740157499999996" bottom="0.78740157499999996" header="0.3" footer="0.3"/>
  <pageSetup paperSize="9"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6DBEC2"/>
  </sheetPr>
  <dimension ref="A2:H46"/>
  <sheetViews>
    <sheetView workbookViewId="0"/>
  </sheetViews>
  <sheetFormatPr baseColWidth="10" defaultRowHeight="15.75" x14ac:dyDescent="0.25"/>
  <cols>
    <col min="1" max="1" width="2.77734375" customWidth="1"/>
    <col min="2" max="2" width="8.88671875" bestFit="1" customWidth="1"/>
    <col min="3" max="3" width="25.21875" bestFit="1" customWidth="1"/>
    <col min="4" max="5" width="15.109375" bestFit="1" customWidth="1"/>
    <col min="6" max="6" width="10.88671875" customWidth="1"/>
    <col min="7" max="7" width="13" customWidth="1"/>
  </cols>
  <sheetData>
    <row r="2" spans="1:8" x14ac:dyDescent="0.25">
      <c r="B2" s="42" t="s">
        <v>139</v>
      </c>
      <c r="C2" s="41"/>
      <c r="D2" s="41"/>
      <c r="E2" s="41"/>
      <c r="F2" s="434" t="s">
        <v>133</v>
      </c>
      <c r="G2" s="434"/>
    </row>
    <row r="3" spans="1:8" x14ac:dyDescent="0.25">
      <c r="B3" s="1"/>
      <c r="C3" s="18"/>
      <c r="D3" s="18"/>
      <c r="E3" s="1"/>
      <c r="F3" s="1"/>
      <c r="G3" s="1"/>
    </row>
    <row r="4" spans="1:8" ht="31.5" x14ac:dyDescent="0.25">
      <c r="B4" s="158" t="s">
        <v>87</v>
      </c>
      <c r="C4" s="11"/>
      <c r="D4" s="208" t="s">
        <v>78</v>
      </c>
      <c r="E4" s="19" t="s">
        <v>136</v>
      </c>
      <c r="F4" s="208" t="s">
        <v>137</v>
      </c>
      <c r="G4" s="213" t="s">
        <v>717</v>
      </c>
      <c r="H4" s="214" t="s">
        <v>718</v>
      </c>
    </row>
    <row r="5" spans="1:8" x14ac:dyDescent="0.25">
      <c r="A5" s="187" t="s">
        <v>583</v>
      </c>
      <c r="B5" s="35" t="s">
        <v>257</v>
      </c>
      <c r="C5" s="68" t="s">
        <v>138</v>
      </c>
      <c r="D5" s="296">
        <v>4056</v>
      </c>
      <c r="E5" s="79">
        <f>SUM(E6:E18)</f>
        <v>78</v>
      </c>
      <c r="F5" s="80">
        <f>SUM(F6:F18)</f>
        <v>12349</v>
      </c>
      <c r="G5" s="266">
        <v>2.8000000000000001E-2</v>
      </c>
      <c r="H5" s="36"/>
    </row>
    <row r="6" spans="1:8" x14ac:dyDescent="0.25">
      <c r="A6" s="187" t="s">
        <v>595</v>
      </c>
      <c r="B6" s="59" t="s">
        <v>257</v>
      </c>
      <c r="C6" s="40" t="s">
        <v>134</v>
      </c>
      <c r="D6" s="1">
        <v>1871</v>
      </c>
      <c r="E6" s="1">
        <v>11</v>
      </c>
      <c r="F6" s="8">
        <v>2997</v>
      </c>
      <c r="G6" s="297">
        <v>0.129</v>
      </c>
      <c r="H6" s="8">
        <f t="shared" ref="H6:H18" si="0">(F6*100)/$F$5</f>
        <v>24.269171592841527</v>
      </c>
    </row>
    <row r="7" spans="1:8" x14ac:dyDescent="0.25">
      <c r="A7" s="187" t="s">
        <v>594</v>
      </c>
      <c r="B7" s="59" t="s">
        <v>257</v>
      </c>
      <c r="C7" s="40" t="s">
        <v>8</v>
      </c>
      <c r="D7" s="1">
        <v>1180</v>
      </c>
      <c r="E7" s="1">
        <v>11</v>
      </c>
      <c r="F7" s="8">
        <v>2737</v>
      </c>
      <c r="G7" s="297">
        <v>0.10299999999999999</v>
      </c>
      <c r="H7" s="8">
        <f t="shared" si="0"/>
        <v>22.163737954490241</v>
      </c>
    </row>
    <row r="8" spans="1:8" x14ac:dyDescent="0.25">
      <c r="A8" s="187" t="s">
        <v>584</v>
      </c>
      <c r="B8" s="59" t="s">
        <v>257</v>
      </c>
      <c r="C8" s="40" t="s">
        <v>6</v>
      </c>
      <c r="D8" s="1">
        <v>946</v>
      </c>
      <c r="E8" s="1">
        <v>6</v>
      </c>
      <c r="F8" s="8">
        <v>1079</v>
      </c>
      <c r="G8" s="298">
        <v>-1.2E-2</v>
      </c>
      <c r="H8" s="8">
        <f t="shared" si="0"/>
        <v>8.7375495991578269</v>
      </c>
    </row>
    <row r="9" spans="1:8" x14ac:dyDescent="0.25">
      <c r="A9" s="187" t="s">
        <v>586</v>
      </c>
      <c r="B9" s="59" t="s">
        <v>257</v>
      </c>
      <c r="C9" s="40" t="s">
        <v>11</v>
      </c>
      <c r="D9" s="1">
        <v>801</v>
      </c>
      <c r="E9" s="1">
        <v>11</v>
      </c>
      <c r="F9" s="8">
        <v>1004</v>
      </c>
      <c r="G9" s="297">
        <v>1.0999999999999999E-2</v>
      </c>
      <c r="H9" s="8">
        <f t="shared" si="0"/>
        <v>8.1302129727103409</v>
      </c>
    </row>
    <row r="10" spans="1:8" x14ac:dyDescent="0.25">
      <c r="A10" s="187" t="s">
        <v>585</v>
      </c>
      <c r="B10" s="59" t="s">
        <v>257</v>
      </c>
      <c r="C10" s="40" t="s">
        <v>7</v>
      </c>
      <c r="D10" s="1">
        <v>747</v>
      </c>
      <c r="E10" s="1">
        <v>5</v>
      </c>
      <c r="F10" s="8">
        <v>895</v>
      </c>
      <c r="G10" s="298">
        <v>-0.17499999999999999</v>
      </c>
      <c r="H10" s="8">
        <f t="shared" si="0"/>
        <v>7.2475504089399951</v>
      </c>
    </row>
    <row r="11" spans="1:8" x14ac:dyDescent="0.25">
      <c r="A11" s="187" t="s">
        <v>588</v>
      </c>
      <c r="B11" s="149" t="s">
        <v>257</v>
      </c>
      <c r="C11" s="150" t="s">
        <v>18</v>
      </c>
      <c r="D11" s="149">
        <v>601</v>
      </c>
      <c r="E11" s="149">
        <v>4</v>
      </c>
      <c r="F11" s="151">
        <v>816</v>
      </c>
      <c r="G11" s="412">
        <v>0.188</v>
      </c>
      <c r="H11" s="151">
        <f t="shared" si="0"/>
        <v>6.6078224957486436</v>
      </c>
    </row>
    <row r="12" spans="1:8" x14ac:dyDescent="0.25">
      <c r="A12" s="187" t="s">
        <v>591</v>
      </c>
      <c r="B12" s="59" t="s">
        <v>257</v>
      </c>
      <c r="C12" s="402" t="s">
        <v>15</v>
      </c>
      <c r="D12" s="1">
        <v>515</v>
      </c>
      <c r="E12" s="1">
        <v>4</v>
      </c>
      <c r="F12" s="8">
        <v>669</v>
      </c>
      <c r="G12" s="297">
        <v>0.104</v>
      </c>
      <c r="H12" s="8">
        <f t="shared" si="0"/>
        <v>5.4174427079115715</v>
      </c>
    </row>
    <row r="13" spans="1:8" x14ac:dyDescent="0.25">
      <c r="A13" s="187" t="s">
        <v>587</v>
      </c>
      <c r="B13" s="59" t="s">
        <v>257</v>
      </c>
      <c r="C13" s="40" t="s">
        <v>16</v>
      </c>
      <c r="D13" s="1">
        <v>513</v>
      </c>
      <c r="E13" s="1">
        <v>3</v>
      </c>
      <c r="F13" s="8">
        <v>669</v>
      </c>
      <c r="G13" s="298">
        <v>-1.0999999999999999E-2</v>
      </c>
      <c r="H13" s="8">
        <f t="shared" si="0"/>
        <v>5.4174427079115715</v>
      </c>
    </row>
    <row r="14" spans="1:8" x14ac:dyDescent="0.25">
      <c r="A14" s="187" t="s">
        <v>593</v>
      </c>
      <c r="B14" s="59" t="s">
        <v>257</v>
      </c>
      <c r="C14" s="40" t="s">
        <v>387</v>
      </c>
      <c r="D14" s="1">
        <v>394</v>
      </c>
      <c r="E14" s="1">
        <v>13</v>
      </c>
      <c r="F14" s="8">
        <v>459</v>
      </c>
      <c r="G14" s="297">
        <v>0.3</v>
      </c>
      <c r="H14" s="8">
        <f t="shared" si="0"/>
        <v>3.7169001538586119</v>
      </c>
    </row>
    <row r="15" spans="1:8" x14ac:dyDescent="0.25">
      <c r="A15" s="187" t="s">
        <v>590</v>
      </c>
      <c r="B15" s="59" t="s">
        <v>257</v>
      </c>
      <c r="C15" s="40" t="s">
        <v>14</v>
      </c>
      <c r="D15" s="1">
        <v>450</v>
      </c>
      <c r="E15" s="1">
        <v>2</v>
      </c>
      <c r="F15" s="8">
        <v>426</v>
      </c>
      <c r="G15" s="298">
        <v>-0.4</v>
      </c>
      <c r="H15" s="8">
        <f t="shared" si="0"/>
        <v>3.4496720382217183</v>
      </c>
    </row>
    <row r="16" spans="1:8" x14ac:dyDescent="0.25">
      <c r="A16" s="187" t="s">
        <v>589</v>
      </c>
      <c r="B16" s="59" t="s">
        <v>257</v>
      </c>
      <c r="C16" s="40" t="s">
        <v>2</v>
      </c>
      <c r="D16" s="1">
        <v>331</v>
      </c>
      <c r="E16" s="1">
        <v>3</v>
      </c>
      <c r="F16" s="8">
        <v>302</v>
      </c>
      <c r="G16" s="297">
        <v>0.106</v>
      </c>
      <c r="H16" s="8">
        <f t="shared" si="0"/>
        <v>2.4455421491618754</v>
      </c>
    </row>
    <row r="17" spans="1:8" x14ac:dyDescent="0.25">
      <c r="A17" s="187" t="s">
        <v>596</v>
      </c>
      <c r="B17" s="59" t="s">
        <v>257</v>
      </c>
      <c r="C17" s="40" t="s">
        <v>135</v>
      </c>
      <c r="D17" s="1">
        <v>245</v>
      </c>
      <c r="E17" s="1">
        <v>2</v>
      </c>
      <c r="F17" s="8">
        <v>192</v>
      </c>
      <c r="G17" s="297">
        <v>6.6000000000000003E-2</v>
      </c>
      <c r="H17" s="8">
        <f t="shared" si="0"/>
        <v>1.5547817637055632</v>
      </c>
    </row>
    <row r="18" spans="1:8" x14ac:dyDescent="0.25">
      <c r="A18" s="187" t="s">
        <v>592</v>
      </c>
      <c r="B18" s="49" t="s">
        <v>257</v>
      </c>
      <c r="C18" s="70" t="s">
        <v>9</v>
      </c>
      <c r="D18" s="9">
        <v>102</v>
      </c>
      <c r="E18" s="9">
        <v>3</v>
      </c>
      <c r="F18" s="10">
        <v>104</v>
      </c>
      <c r="G18" s="413">
        <v>-0.43</v>
      </c>
      <c r="H18" s="10">
        <f t="shared" si="0"/>
        <v>0.84217345534051335</v>
      </c>
    </row>
    <row r="21" spans="1:8" x14ac:dyDescent="0.25">
      <c r="B21" s="42" t="s">
        <v>140</v>
      </c>
      <c r="C21" s="41"/>
      <c r="D21" s="41"/>
      <c r="E21" s="41"/>
      <c r="F21" s="46"/>
      <c r="G21" s="86"/>
    </row>
    <row r="22" spans="1:8" x14ac:dyDescent="0.25">
      <c r="B22" s="1"/>
      <c r="C22" s="18"/>
      <c r="D22" s="18"/>
      <c r="E22" s="1"/>
      <c r="F22" s="1"/>
    </row>
    <row r="23" spans="1:8" x14ac:dyDescent="0.25">
      <c r="B23" s="158" t="s">
        <v>87</v>
      </c>
      <c r="C23" s="11"/>
      <c r="D23" s="208" t="s">
        <v>78</v>
      </c>
      <c r="E23" s="208" t="s">
        <v>79</v>
      </c>
      <c r="F23" s="209" t="s">
        <v>137</v>
      </c>
      <c r="G23" s="210" t="s">
        <v>142</v>
      </c>
    </row>
    <row r="24" spans="1:8" x14ac:dyDescent="0.25">
      <c r="B24" s="59"/>
      <c r="C24" s="71" t="s">
        <v>141</v>
      </c>
      <c r="D24" s="84">
        <v>2055</v>
      </c>
      <c r="E24" s="61">
        <v>0.5</v>
      </c>
      <c r="F24" s="85" t="s">
        <v>77</v>
      </c>
    </row>
    <row r="25" spans="1:8" x14ac:dyDescent="0.25">
      <c r="B25" s="1"/>
      <c r="C25" s="40" t="s">
        <v>28</v>
      </c>
      <c r="D25" s="8">
        <v>434</v>
      </c>
      <c r="E25" s="17">
        <v>-0.36</v>
      </c>
      <c r="F25">
        <v>142</v>
      </c>
    </row>
    <row r="26" spans="1:8" x14ac:dyDescent="0.25">
      <c r="B26" s="1"/>
      <c r="C26" s="40" t="s">
        <v>29</v>
      </c>
      <c r="D26" s="8">
        <v>258</v>
      </c>
      <c r="E26" s="17">
        <v>-0.26</v>
      </c>
      <c r="F26">
        <v>11</v>
      </c>
      <c r="G26">
        <v>279</v>
      </c>
    </row>
    <row r="27" spans="1:8" x14ac:dyDescent="0.25">
      <c r="B27" s="1"/>
      <c r="C27" s="40" t="s">
        <v>30</v>
      </c>
      <c r="D27" s="8">
        <v>418</v>
      </c>
      <c r="E27" s="17">
        <v>-0.28000000000000003</v>
      </c>
      <c r="F27" s="85" t="s">
        <v>77</v>
      </c>
    </row>
    <row r="28" spans="1:8" x14ac:dyDescent="0.25">
      <c r="B28" s="1"/>
      <c r="C28" s="40" t="s">
        <v>31</v>
      </c>
      <c r="D28" s="8">
        <v>275</v>
      </c>
      <c r="E28" s="17">
        <v>-0.06</v>
      </c>
    </row>
    <row r="29" spans="1:8" x14ac:dyDescent="0.25">
      <c r="B29" s="9"/>
      <c r="C29" s="70" t="s">
        <v>32</v>
      </c>
      <c r="D29" s="10">
        <v>22</v>
      </c>
      <c r="E29" s="83" t="s">
        <v>77</v>
      </c>
      <c r="F29" s="66">
        <v>177</v>
      </c>
      <c r="G29" s="66"/>
    </row>
    <row r="32" spans="1:8" x14ac:dyDescent="0.25">
      <c r="B32" s="42" t="s">
        <v>144</v>
      </c>
      <c r="C32" s="41"/>
      <c r="D32" s="41"/>
      <c r="E32" s="41"/>
      <c r="F32" s="46"/>
      <c r="G32" s="86"/>
    </row>
    <row r="33" spans="2:7" x14ac:dyDescent="0.25">
      <c r="B33" s="1"/>
      <c r="C33" s="18"/>
      <c r="D33" s="18"/>
      <c r="E33" s="1"/>
      <c r="F33" s="1"/>
    </row>
    <row r="34" spans="2:7" ht="31.5" x14ac:dyDescent="0.25">
      <c r="B34" s="158" t="s">
        <v>87</v>
      </c>
      <c r="C34" s="11"/>
      <c r="D34" s="208" t="s">
        <v>78</v>
      </c>
      <c r="E34" s="208" t="s">
        <v>79</v>
      </c>
      <c r="F34" s="209" t="s">
        <v>137</v>
      </c>
      <c r="G34" s="213" t="s">
        <v>720</v>
      </c>
    </row>
    <row r="35" spans="2:7" x14ac:dyDescent="0.25">
      <c r="B35" s="59"/>
      <c r="C35" s="124" t="s">
        <v>145</v>
      </c>
      <c r="D35" s="84">
        <v>250</v>
      </c>
      <c r="E35" s="61">
        <v>2.5000000000000001E-2</v>
      </c>
      <c r="F35" s="85">
        <v>78</v>
      </c>
      <c r="G35" s="123">
        <v>2318</v>
      </c>
    </row>
    <row r="36" spans="2:7" x14ac:dyDescent="0.25">
      <c r="B36" s="1"/>
      <c r="C36" s="124" t="s">
        <v>146</v>
      </c>
      <c r="D36" s="8">
        <v>155</v>
      </c>
      <c r="E36" s="17">
        <v>-0.21</v>
      </c>
      <c r="G36" s="123">
        <v>3374</v>
      </c>
    </row>
    <row r="37" spans="2:7" x14ac:dyDescent="0.25">
      <c r="B37" s="1"/>
      <c r="C37" s="124" t="s">
        <v>147</v>
      </c>
      <c r="D37" s="8">
        <v>374</v>
      </c>
      <c r="E37" s="17">
        <v>-4.1000000000000002E-2</v>
      </c>
      <c r="G37" s="123">
        <v>3182</v>
      </c>
    </row>
    <row r="38" spans="2:7" x14ac:dyDescent="0.25">
      <c r="B38" s="1"/>
      <c r="C38" s="124" t="s">
        <v>148</v>
      </c>
      <c r="D38" s="8">
        <v>90</v>
      </c>
      <c r="E38" s="17">
        <v>-0.28999999999999998</v>
      </c>
      <c r="F38" s="85">
        <v>9</v>
      </c>
      <c r="G38" s="123">
        <v>41</v>
      </c>
    </row>
    <row r="39" spans="2:7" x14ac:dyDescent="0.25">
      <c r="B39" s="9" t="s">
        <v>150</v>
      </c>
      <c r="C39" s="70" t="s">
        <v>149</v>
      </c>
      <c r="D39" s="10">
        <v>235</v>
      </c>
      <c r="E39" s="300" t="s">
        <v>77</v>
      </c>
      <c r="F39" s="66">
        <v>129</v>
      </c>
      <c r="G39" s="116">
        <v>4649</v>
      </c>
    </row>
    <row r="42" spans="2:7" x14ac:dyDescent="0.25">
      <c r="B42" s="42" t="s">
        <v>151</v>
      </c>
      <c r="C42" s="41"/>
      <c r="D42" s="41"/>
      <c r="E42" s="41"/>
    </row>
    <row r="43" spans="2:7" x14ac:dyDescent="0.25">
      <c r="B43" s="1"/>
      <c r="C43" s="18"/>
      <c r="D43" s="18"/>
      <c r="E43" s="1"/>
      <c r="F43" s="1"/>
    </row>
    <row r="44" spans="2:7" x14ac:dyDescent="0.25">
      <c r="B44" s="158" t="s">
        <v>87</v>
      </c>
      <c r="C44" s="11"/>
      <c r="D44" s="11" t="s">
        <v>152</v>
      </c>
      <c r="E44" s="19" t="s">
        <v>153</v>
      </c>
      <c r="F44" s="92"/>
    </row>
    <row r="45" spans="2:7" x14ac:dyDescent="0.25">
      <c r="B45" s="58"/>
      <c r="C45" s="158" t="s">
        <v>34</v>
      </c>
      <c r="D45" s="93">
        <v>1767</v>
      </c>
      <c r="E45" s="94">
        <v>5</v>
      </c>
      <c r="F45" s="85"/>
    </row>
    <row r="46" spans="2:7" x14ac:dyDescent="0.25">
      <c r="B46" s="1"/>
      <c r="D46" s="8"/>
      <c r="E46" s="17"/>
    </row>
  </sheetData>
  <sortState ref="A6:H18">
    <sortCondition descending="1" ref="F6"/>
  </sortState>
  <mergeCells count="1">
    <mergeCell ref="F2:G2"/>
  </mergeCells>
  <hyperlinks>
    <hyperlink ref="F2" r:id="rId1"/>
    <hyperlink ref="C8" r:id="rId2"/>
    <hyperlink ref="C16" r:id="rId3"/>
    <hyperlink ref="C10" r:id="rId4"/>
    <hyperlink ref="C15" r:id="rId5"/>
    <hyperlink ref="C9" r:id="rId6"/>
    <hyperlink ref="C12" r:id="rId7"/>
    <hyperlink ref="C18" r:id="rId8"/>
    <hyperlink ref="C14" r:id="rId9" display="Medienkompetenz, Webprofi"/>
    <hyperlink ref="C7" r:id="rId10"/>
    <hyperlink ref="C13" r:id="rId11"/>
    <hyperlink ref="C6" r:id="rId12"/>
    <hyperlink ref="C17" r:id="rId13"/>
    <hyperlink ref="C11" r:id="rId14"/>
    <hyperlink ref="C5" r:id="rId15"/>
    <hyperlink ref="C24" r:id="rId16"/>
    <hyperlink ref="C25" r:id="rId17"/>
    <hyperlink ref="C26" r:id="rId18"/>
    <hyperlink ref="C27" r:id="rId19"/>
    <hyperlink ref="C28" r:id="rId20"/>
    <hyperlink ref="C29" r:id="rId21"/>
    <hyperlink ref="C35" r:id="rId22"/>
    <hyperlink ref="C36" r:id="rId23"/>
    <hyperlink ref="C37" r:id="rId24"/>
    <hyperlink ref="C38" r:id="rId25"/>
    <hyperlink ref="C39" r:id="rId26"/>
    <hyperlink ref="C45" r:id="rId27"/>
    <hyperlink ref="D4" location="leg.uniquePageviews" display="uniquePageviews"/>
    <hyperlink ref="F4" location="leg.download" display="Downloads"/>
    <hyperlink ref="D23" location="leg.uniquePageviews" display="uniquePageviews"/>
    <hyperlink ref="E23" location="leg.trend" display="Trend"/>
    <hyperlink ref="F23" location="leg.download" display="Downloads"/>
    <hyperlink ref="G23" location="leg.videostatistiken" display="Videostatistiken"/>
    <hyperlink ref="D34" location="leg.uniquePageviews" display="uniquePageviews"/>
    <hyperlink ref="E34" location="leg.trend" display="Trend"/>
    <hyperlink ref="F34" location="leg.download" display="Downloads"/>
    <hyperlink ref="B4" location="leg.onlineseit" display="Online seit…"/>
    <hyperlink ref="B23" location="leg.onlineseit" display="Online seit…"/>
    <hyperlink ref="B34" location="leg.onlineseit" display="Online seit…"/>
    <hyperlink ref="B44" location="leg.onlineseit" display="Online seit…"/>
  </hyperlinks>
  <pageMargins left="0.7" right="0.7" top="0.78740157499999996" bottom="0.78740157499999996" header="0.3" footer="0.3"/>
  <pageSetup paperSize="271" orientation="landscape" horizontalDpi="300" verticalDpi="300" r:id="rId28"/>
  <drawing r:id="rId2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6DBEC2"/>
  </sheetPr>
  <dimension ref="A2:Q23"/>
  <sheetViews>
    <sheetView workbookViewId="0"/>
  </sheetViews>
  <sheetFormatPr baseColWidth="10" defaultRowHeight="15.75" x14ac:dyDescent="0.25"/>
  <cols>
    <col min="1" max="1" width="3.5546875" style="1" customWidth="1"/>
    <col min="2" max="2" width="9.6640625" style="1" customWidth="1"/>
    <col min="3" max="3" width="28.6640625" style="1" bestFit="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571</v>
      </c>
      <c r="C2" s="43"/>
      <c r="D2" s="43"/>
      <c r="E2" s="45"/>
      <c r="F2" s="45"/>
      <c r="G2" s="434" t="s">
        <v>572</v>
      </c>
      <c r="H2" s="434"/>
      <c r="I2" s="434"/>
      <c r="J2" s="434"/>
    </row>
    <row r="3" spans="1:17" x14ac:dyDescent="0.25">
      <c r="I3" s="55"/>
    </row>
    <row r="4" spans="1:17" x14ac:dyDescent="0.25">
      <c r="B4" s="158" t="s">
        <v>87</v>
      </c>
      <c r="C4" s="11"/>
      <c r="D4" s="208" t="s">
        <v>80</v>
      </c>
      <c r="E4" s="209" t="s">
        <v>79</v>
      </c>
      <c r="F4" s="208" t="s">
        <v>78</v>
      </c>
      <c r="G4" s="88"/>
      <c r="H4" s="88"/>
      <c r="I4" s="88"/>
      <c r="J4" s="140"/>
    </row>
    <row r="5" spans="1:17" x14ac:dyDescent="0.25">
      <c r="A5" s="126" t="s">
        <v>1025</v>
      </c>
      <c r="B5" s="35" t="s">
        <v>132</v>
      </c>
      <c r="C5" s="35" t="s">
        <v>573</v>
      </c>
      <c r="D5" s="36">
        <v>4016</v>
      </c>
      <c r="E5" s="103" t="s">
        <v>77</v>
      </c>
      <c r="F5" s="36">
        <v>4054</v>
      </c>
      <c r="G5" s="62"/>
      <c r="H5" s="62"/>
      <c r="I5" s="63"/>
      <c r="J5" s="140"/>
    </row>
    <row r="8" spans="1:17" x14ac:dyDescent="0.25">
      <c r="A8" s="56" t="s">
        <v>598</v>
      </c>
      <c r="B8" s="42" t="s">
        <v>597</v>
      </c>
      <c r="C8" s="41"/>
      <c r="D8" s="41"/>
      <c r="E8" s="41"/>
      <c r="F8" s="41"/>
      <c r="G8" s="41"/>
      <c r="H8" s="41"/>
      <c r="I8" s="434" t="s">
        <v>599</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2"/>
      <c r="N10" s="433">
        <v>2015</v>
      </c>
      <c r="O10" s="432"/>
    </row>
    <row r="11" spans="1:17" x14ac:dyDescent="0.25">
      <c r="A11" s="126"/>
      <c r="B11" s="35" t="s">
        <v>132</v>
      </c>
      <c r="C11" s="68" t="s">
        <v>37</v>
      </c>
      <c r="D11" s="36">
        <v>4341</v>
      </c>
      <c r="E11" s="103" t="s">
        <v>77</v>
      </c>
      <c r="F11" s="80">
        <f>SUM(F12:F12)</f>
        <v>7702</v>
      </c>
      <c r="G11" s="38">
        <f>SUM(G12:G12)</f>
        <v>10.049768518518519</v>
      </c>
      <c r="H11" s="38"/>
      <c r="I11" s="39">
        <f>SUM(I12:I12)</f>
        <v>24119.444444444445</v>
      </c>
      <c r="J11" s="190" t="s">
        <v>77</v>
      </c>
      <c r="L11" s="218" t="s">
        <v>85</v>
      </c>
      <c r="M11" s="218" t="s">
        <v>86</v>
      </c>
      <c r="N11" s="218" t="s">
        <v>85</v>
      </c>
      <c r="O11" s="218" t="s">
        <v>86</v>
      </c>
      <c r="P11" s="136">
        <f>SUM(P12:P12)</f>
        <v>0</v>
      </c>
      <c r="Q11" s="135" t="s">
        <v>280</v>
      </c>
    </row>
    <row r="12" spans="1:17" x14ac:dyDescent="0.25">
      <c r="A12" s="188" t="s">
        <v>600</v>
      </c>
      <c r="B12" s="11" t="s">
        <v>132</v>
      </c>
      <c r="C12" s="158" t="s">
        <v>37</v>
      </c>
      <c r="D12" s="159"/>
      <c r="E12" s="189" t="s">
        <v>77</v>
      </c>
      <c r="F12" s="159">
        <v>7702</v>
      </c>
      <c r="G12" s="160">
        <f t="shared" ref="G12" si="0">((M12*60*24)*L12)/(60*60*24)</f>
        <v>10.049768518518519</v>
      </c>
      <c r="H12" s="160">
        <f>(G12/$G$11)*100</f>
        <v>100</v>
      </c>
      <c r="I12" s="161">
        <f t="shared" ref="I12" si="1">wertCH*G12*24</f>
        <v>24119.444444444445</v>
      </c>
      <c r="J12" s="290" t="s">
        <v>77</v>
      </c>
      <c r="L12" s="162">
        <v>9140</v>
      </c>
      <c r="M12" s="163">
        <v>6.5972222222222224E-2</v>
      </c>
      <c r="N12" s="291"/>
      <c r="O12" s="163"/>
      <c r="P12" s="164">
        <f>((O12*60*24)*N12)/(60*60*24)</f>
        <v>0</v>
      </c>
    </row>
    <row r="13" spans="1:17" x14ac:dyDescent="0.25">
      <c r="P13" s="6"/>
    </row>
    <row r="15" spans="1:17" x14ac:dyDescent="0.25">
      <c r="A15" s="56" t="s">
        <v>601</v>
      </c>
      <c r="B15" s="42" t="s">
        <v>602</v>
      </c>
      <c r="C15" s="41"/>
      <c r="D15" s="41"/>
      <c r="E15" s="41"/>
      <c r="F15" s="41"/>
      <c r="G15" s="41"/>
      <c r="H15" s="41"/>
      <c r="I15" s="434" t="s">
        <v>616</v>
      </c>
      <c r="J15" s="434"/>
    </row>
    <row r="16" spans="1:17" x14ac:dyDescent="0.25">
      <c r="C16" s="18"/>
    </row>
    <row r="17" spans="1:17" x14ac:dyDescent="0.25">
      <c r="B17" s="158" t="s">
        <v>87</v>
      </c>
      <c r="C17" s="11"/>
      <c r="D17" s="208" t="s">
        <v>80</v>
      </c>
      <c r="E17" s="209" t="s">
        <v>79</v>
      </c>
      <c r="F17" s="208" t="s">
        <v>78</v>
      </c>
      <c r="G17" s="208" t="s">
        <v>61</v>
      </c>
      <c r="H17" s="208" t="s">
        <v>103</v>
      </c>
      <c r="I17" s="208" t="s">
        <v>76</v>
      </c>
      <c r="J17" s="210" t="s">
        <v>279</v>
      </c>
      <c r="L17" s="432">
        <v>2016</v>
      </c>
      <c r="M17" s="435"/>
      <c r="N17" s="432">
        <v>2015</v>
      </c>
      <c r="O17" s="432"/>
    </row>
    <row r="18" spans="1:17" x14ac:dyDescent="0.25">
      <c r="A18" s="126" t="s">
        <v>608</v>
      </c>
      <c r="B18" s="35" t="s">
        <v>132</v>
      </c>
      <c r="C18" s="68" t="s">
        <v>38</v>
      </c>
      <c r="D18" s="36">
        <v>10609</v>
      </c>
      <c r="E18" s="190" t="s">
        <v>77</v>
      </c>
      <c r="F18" s="80">
        <f>SUM(F19:F23)</f>
        <v>15958</v>
      </c>
      <c r="G18" s="38">
        <f>SUM(G19:G23)</f>
        <v>19.751979166666665</v>
      </c>
      <c r="H18" s="38"/>
      <c r="I18" s="39">
        <f>SUM(I19:I23)</f>
        <v>47404.75</v>
      </c>
      <c r="J18" s="190" t="s">
        <v>77</v>
      </c>
      <c r="L18" s="218" t="s">
        <v>85</v>
      </c>
      <c r="M18" s="219" t="s">
        <v>86</v>
      </c>
      <c r="N18" s="218" t="s">
        <v>85</v>
      </c>
      <c r="O18" s="218" t="s">
        <v>86</v>
      </c>
      <c r="P18" s="136">
        <f>SUM(P19:P23)</f>
        <v>0</v>
      </c>
      <c r="Q18" s="135" t="s">
        <v>280</v>
      </c>
    </row>
    <row r="19" spans="1:17" x14ac:dyDescent="0.25">
      <c r="A19" s="126" t="s">
        <v>609</v>
      </c>
      <c r="B19" s="1" t="s">
        <v>132</v>
      </c>
      <c r="C19" s="124" t="s">
        <v>605</v>
      </c>
      <c r="D19" s="8">
        <v>720</v>
      </c>
      <c r="E19" s="191" t="s">
        <v>77</v>
      </c>
      <c r="F19" s="8">
        <v>903</v>
      </c>
      <c r="G19" s="6">
        <f>((M19*60*24)*L19)/(60*60*24)</f>
        <v>0.91874999999999996</v>
      </c>
      <c r="H19" s="6">
        <f>(G19/$G$18)*100</f>
        <v>4.6514326096013585</v>
      </c>
      <c r="I19" s="7">
        <f t="shared" ref="I19:I23" si="2">wertCH*G19*24</f>
        <v>2205</v>
      </c>
      <c r="J19" s="191" t="s">
        <v>77</v>
      </c>
      <c r="L19" s="151">
        <v>1134</v>
      </c>
      <c r="M19" s="222">
        <v>4.8611111111111112E-2</v>
      </c>
      <c r="O19" s="54"/>
      <c r="P19" s="125">
        <f>((O19*60*24)*N19)/(60*60*24)</f>
        <v>0</v>
      </c>
    </row>
    <row r="20" spans="1:17" x14ac:dyDescent="0.25">
      <c r="A20" s="126" t="s">
        <v>610</v>
      </c>
      <c r="B20" s="1" t="s">
        <v>603</v>
      </c>
      <c r="C20" s="124" t="s">
        <v>614</v>
      </c>
      <c r="D20" s="8">
        <v>367</v>
      </c>
      <c r="E20" s="191" t="s">
        <v>77</v>
      </c>
      <c r="F20" s="8">
        <v>558</v>
      </c>
      <c r="G20" s="6">
        <f>((M20*60*24)*L20)/(60*60*24)</f>
        <v>0.56870370370370371</v>
      </c>
      <c r="H20" s="6">
        <f t="shared" ref="H20:H23" si="3">(G20/$G$18)*100</f>
        <v>2.8792238939956207</v>
      </c>
      <c r="I20" s="7">
        <f t="shared" si="2"/>
        <v>1364.8888888888889</v>
      </c>
      <c r="J20" s="191" t="s">
        <v>77</v>
      </c>
      <c r="L20" s="151">
        <v>664</v>
      </c>
      <c r="M20" s="222">
        <v>5.1388888888888894E-2</v>
      </c>
      <c r="O20" s="54"/>
      <c r="P20" s="125">
        <f t="shared" ref="P20:P23" si="4">((O20*60*24)*N20)/(60*60*24)</f>
        <v>0</v>
      </c>
    </row>
    <row r="21" spans="1:17" x14ac:dyDescent="0.25">
      <c r="A21" s="126" t="s">
        <v>611</v>
      </c>
      <c r="B21" s="1" t="s">
        <v>132</v>
      </c>
      <c r="C21" s="124" t="s">
        <v>606</v>
      </c>
      <c r="D21" s="8">
        <v>288</v>
      </c>
      <c r="E21" s="191" t="s">
        <v>77</v>
      </c>
      <c r="F21" s="8">
        <v>496</v>
      </c>
      <c r="G21" s="6">
        <f t="shared" ref="G21:G23" si="5">((M21*60*24)*L21)/(60*60*24)</f>
        <v>0.38694444444444442</v>
      </c>
      <c r="H21" s="6">
        <f t="shared" si="3"/>
        <v>1.9590160620331649</v>
      </c>
      <c r="I21" s="7">
        <f t="shared" si="2"/>
        <v>928.66666666666663</v>
      </c>
      <c r="J21" s="191" t="s">
        <v>77</v>
      </c>
      <c r="L21" s="151">
        <v>597</v>
      </c>
      <c r="M21" s="222">
        <v>3.888888888888889E-2</v>
      </c>
      <c r="O21" s="54"/>
      <c r="P21" s="125">
        <f t="shared" si="4"/>
        <v>0</v>
      </c>
    </row>
    <row r="22" spans="1:17" x14ac:dyDescent="0.25">
      <c r="A22" s="126" t="s">
        <v>612</v>
      </c>
      <c r="B22" s="1" t="s">
        <v>132</v>
      </c>
      <c r="C22" s="124" t="s">
        <v>615</v>
      </c>
      <c r="D22" s="8">
        <v>9249</v>
      </c>
      <c r="E22" s="191" t="s">
        <v>77</v>
      </c>
      <c r="F22" s="8">
        <v>13914</v>
      </c>
      <c r="G22" s="6">
        <f t="shared" si="5"/>
        <v>17.619733796296295</v>
      </c>
      <c r="H22" s="6">
        <f t="shared" si="3"/>
        <v>89.204902696694134</v>
      </c>
      <c r="I22" s="7">
        <f t="shared" si="2"/>
        <v>42287.361111111109</v>
      </c>
      <c r="J22" s="191" t="s">
        <v>77</v>
      </c>
      <c r="L22" s="60">
        <v>17105</v>
      </c>
      <c r="M22" s="222">
        <v>6.1805555555555558E-2</v>
      </c>
      <c r="O22" s="54"/>
      <c r="P22" s="125">
        <f t="shared" si="4"/>
        <v>0</v>
      </c>
    </row>
    <row r="23" spans="1:17" x14ac:dyDescent="0.25">
      <c r="A23" s="126" t="s">
        <v>613</v>
      </c>
      <c r="B23" s="9" t="s">
        <v>604</v>
      </c>
      <c r="C23" s="70" t="s">
        <v>607</v>
      </c>
      <c r="D23" s="10">
        <v>85</v>
      </c>
      <c r="E23" s="193" t="s">
        <v>77</v>
      </c>
      <c r="F23" s="10">
        <v>87</v>
      </c>
      <c r="G23" s="12">
        <f t="shared" si="5"/>
        <v>0.25784722222222223</v>
      </c>
      <c r="H23" s="12">
        <f t="shared" si="3"/>
        <v>1.3054247376757253</v>
      </c>
      <c r="I23" s="13">
        <f t="shared" si="2"/>
        <v>618.83333333333326</v>
      </c>
      <c r="J23" s="193" t="s">
        <v>77</v>
      </c>
      <c r="L23" s="10">
        <v>94</v>
      </c>
      <c r="M23" s="186">
        <v>0.16458333333333333</v>
      </c>
      <c r="N23" s="9"/>
      <c r="O23" s="157"/>
      <c r="P23" s="156">
        <f t="shared" si="4"/>
        <v>0</v>
      </c>
    </row>
  </sheetData>
  <mergeCells count="7">
    <mergeCell ref="L17:M17"/>
    <mergeCell ref="N17:O17"/>
    <mergeCell ref="G2:J2"/>
    <mergeCell ref="I8:J8"/>
    <mergeCell ref="I15:J15"/>
    <mergeCell ref="L10:M10"/>
    <mergeCell ref="N10:O10"/>
  </mergeCells>
  <hyperlinks>
    <hyperlink ref="I15" r:id="rId1"/>
    <hyperlink ref="G2" r:id="rId2"/>
    <hyperlink ref="I8" r:id="rId3"/>
    <hyperlink ref="C11" r:id="rId4"/>
    <hyperlink ref="C12" r:id="rId5"/>
    <hyperlink ref="C18" r:id="rId6"/>
    <hyperlink ref="C19" r:id="rId7"/>
    <hyperlink ref="C20" r:id="rId8"/>
    <hyperlink ref="C21" r:id="rId9"/>
    <hyperlink ref="C22" r:id="rId10"/>
    <hyperlink ref="C23" r:id="rId11"/>
    <hyperlink ref="D4" location="leg.sessions" display="Sessions"/>
    <hyperlink ref="E4" location="leg.trend" display="Trend"/>
    <hyperlink ref="F4" location="leg.uniquePageviews" display="uniquePageviews"/>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17" location="leg.sessions" display="Sessions"/>
    <hyperlink ref="E17" location="leg.trend" display="Trend"/>
    <hyperlink ref="F17" location="leg.uniquePageviews" display="uniquePageviews"/>
    <hyperlink ref="G17" location="leg.interventionstage" display="Interventionstage"/>
    <hyperlink ref="H17" location="leg.proz.verteilung" display="% Verteilung"/>
    <hyperlink ref="I17" location="leg.wert" display="Wert"/>
    <hyperlink ref="J17" location="leg.verlauf" display="Verlauf"/>
    <hyperlink ref="B4" location="leg.onlineseit" display="Online seit…"/>
    <hyperlink ref="B10" location="leg.onlineseit" display="Online seit…"/>
    <hyperlink ref="B17"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18" location="leg.pageviews" display="pageviews"/>
    <hyperlink ref="M18" location="leg.avgTimeOnPage" display="avgTimeOnPage"/>
    <hyperlink ref="N18" location="leg.pageviews" display="pageviews"/>
    <hyperlink ref="O18" location="leg.avgTimeOnPage" display="avgTimeOnPage"/>
  </hyperlinks>
  <pageMargins left="0.7" right="0.7" top="0.78740157499999996" bottom="0.78740157499999996" header="0.3" footer="0.3"/>
  <pageSetup paperSize="9" orientation="portrait" r:id="rId12"/>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7131"/>
  </sheetPr>
  <dimension ref="A1:N51"/>
  <sheetViews>
    <sheetView topLeftCell="G7" zoomScale="70" zoomScaleNormal="70" workbookViewId="0">
      <selection activeCell="D44" sqref="D44"/>
    </sheetView>
  </sheetViews>
  <sheetFormatPr baseColWidth="10" defaultRowHeight="15.75" x14ac:dyDescent="0.25"/>
  <cols>
    <col min="1" max="1" width="9" customWidth="1"/>
    <col min="2" max="2" width="11" customWidth="1"/>
    <col min="3" max="3" width="26.21875" customWidth="1"/>
    <col min="4" max="4" width="8.88671875" customWidth="1"/>
    <col min="5" max="5" width="7" customWidth="1"/>
    <col min="6" max="6" width="15.5546875" customWidth="1"/>
    <col min="7" max="7" width="12.6640625" customWidth="1"/>
    <col min="8" max="8" width="12.21875" customWidth="1"/>
    <col min="9" max="9" width="16.44140625" customWidth="1"/>
    <col min="12" max="12" width="9.6640625" customWidth="1"/>
    <col min="13" max="13" width="20.88671875" customWidth="1"/>
  </cols>
  <sheetData>
    <row r="1" spans="1:9" x14ac:dyDescent="0.25">
      <c r="A1" s="56"/>
      <c r="B1" s="87"/>
      <c r="C1" s="88"/>
      <c r="D1" s="88"/>
      <c r="E1" s="89"/>
      <c r="F1" s="59"/>
      <c r="G1" s="59"/>
      <c r="H1" s="59"/>
      <c r="I1" s="90"/>
    </row>
    <row r="2" spans="1:9" x14ac:dyDescent="0.25">
      <c r="A2" s="56" t="s">
        <v>131</v>
      </c>
      <c r="B2" s="42" t="s">
        <v>143</v>
      </c>
      <c r="C2" s="43"/>
      <c r="D2" s="43"/>
      <c r="E2" s="45"/>
      <c r="F2" s="41"/>
      <c r="G2" s="41"/>
      <c r="H2" s="48"/>
      <c r="I2" s="90"/>
    </row>
    <row r="3" spans="1:9" x14ac:dyDescent="0.25">
      <c r="B3" s="1"/>
      <c r="C3" s="1"/>
      <c r="D3" s="1"/>
      <c r="E3" s="1"/>
      <c r="F3" s="1"/>
      <c r="G3" s="1"/>
      <c r="H3" s="55"/>
      <c r="I3" s="90"/>
    </row>
    <row r="4" spans="1:9" x14ac:dyDescent="0.25">
      <c r="B4" s="158" t="s">
        <v>87</v>
      </c>
      <c r="C4" s="11"/>
      <c r="D4" s="208" t="s">
        <v>80</v>
      </c>
      <c r="E4" s="209" t="s">
        <v>79</v>
      </c>
      <c r="F4" s="211" t="s">
        <v>713</v>
      </c>
      <c r="G4" s="208" t="s">
        <v>78</v>
      </c>
      <c r="H4" s="208" t="s">
        <v>76</v>
      </c>
      <c r="I4" s="90"/>
    </row>
    <row r="5" spans="1:9" x14ac:dyDescent="0.25">
      <c r="B5" s="35"/>
      <c r="C5" s="35" t="s">
        <v>45</v>
      </c>
      <c r="D5" s="101">
        <f t="shared" ref="D5:E5" si="0">D22</f>
        <v>59576</v>
      </c>
      <c r="E5" s="103">
        <f t="shared" si="0"/>
        <v>0.37</v>
      </c>
      <c r="F5" s="100"/>
      <c r="G5" s="101">
        <v>211998</v>
      </c>
      <c r="H5" s="293">
        <f>$I$22</f>
        <v>406018.35555555555</v>
      </c>
      <c r="I5" s="90"/>
    </row>
    <row r="6" spans="1:9" x14ac:dyDescent="0.25">
      <c r="A6" s="187" t="s">
        <v>1032</v>
      </c>
      <c r="B6" s="59" t="s">
        <v>257</v>
      </c>
      <c r="C6" s="259" t="s">
        <v>24</v>
      </c>
      <c r="D6" s="60">
        <v>58046</v>
      </c>
      <c r="E6" s="61">
        <v>0.37</v>
      </c>
      <c r="F6" s="60">
        <f>(D6/$D$8)*100</f>
        <v>94.100672772959399</v>
      </c>
      <c r="G6" s="76">
        <v>196010</v>
      </c>
      <c r="H6" s="294">
        <f>I23+I24+I25+I26+I27+I28+I29+I31+I32+I33+I34+I35+I36+I37+I38</f>
        <v>403840.64444444445</v>
      </c>
      <c r="I6" s="90"/>
    </row>
    <row r="7" spans="1:9" x14ac:dyDescent="0.25">
      <c r="A7" s="187" t="s">
        <v>1033</v>
      </c>
      <c r="B7" s="49" t="s">
        <v>257</v>
      </c>
      <c r="C7" s="78" t="s">
        <v>130</v>
      </c>
      <c r="D7" s="50">
        <v>3639</v>
      </c>
      <c r="E7" s="338">
        <v>0.3</v>
      </c>
      <c r="F7" s="50">
        <f>(D7/$D$8)*100</f>
        <v>5.899327227040609</v>
      </c>
      <c r="G7" s="77">
        <v>9489</v>
      </c>
      <c r="H7" s="295">
        <f>I30</f>
        <v>2177.7111111111112</v>
      </c>
      <c r="I7" s="90"/>
    </row>
    <row r="8" spans="1:9" x14ac:dyDescent="0.25">
      <c r="D8" s="74">
        <f>SUM(D6:D7)</f>
        <v>61685</v>
      </c>
      <c r="I8" s="90"/>
    </row>
    <row r="9" spans="1:9" x14ac:dyDescent="0.25">
      <c r="B9" s="431"/>
      <c r="C9" s="431"/>
      <c r="D9" s="431"/>
      <c r="E9" s="431"/>
      <c r="F9" s="431"/>
      <c r="G9" s="431"/>
      <c r="H9" s="431"/>
      <c r="I9" s="90"/>
    </row>
    <row r="10" spans="1:9" x14ac:dyDescent="0.25">
      <c r="A10" s="56" t="s">
        <v>131</v>
      </c>
      <c r="B10" s="42" t="s">
        <v>1026</v>
      </c>
      <c r="C10" s="43"/>
      <c r="D10" s="43"/>
      <c r="E10" s="45"/>
      <c r="F10" s="41"/>
      <c r="G10" s="59"/>
      <c r="H10" s="90"/>
      <c r="I10" s="90"/>
    </row>
    <row r="11" spans="1:9" x14ac:dyDescent="0.25">
      <c r="B11" s="1"/>
      <c r="C11" s="1"/>
      <c r="D11" s="1"/>
      <c r="E11" s="1"/>
      <c r="F11" s="1"/>
      <c r="G11" s="59"/>
      <c r="H11" s="59"/>
      <c r="I11" s="92"/>
    </row>
    <row r="12" spans="1:9" x14ac:dyDescent="0.25">
      <c r="B12" s="158" t="s">
        <v>87</v>
      </c>
      <c r="C12" s="11"/>
      <c r="D12" s="208" t="s">
        <v>80</v>
      </c>
      <c r="E12" s="209" t="s">
        <v>79</v>
      </c>
      <c r="F12" s="208" t="s">
        <v>78</v>
      </c>
      <c r="G12" s="88"/>
      <c r="H12" s="88"/>
      <c r="I12" s="88"/>
    </row>
    <row r="13" spans="1:9" x14ac:dyDescent="0.25">
      <c r="B13" s="59"/>
      <c r="C13" s="71" t="str">
        <f>'AT - J - Freizeit, Job'!C5</f>
        <v>Startseite Rubrik «Freizeit, Job»</v>
      </c>
      <c r="D13" s="60">
        <f>'AT - J - Freizeit, Job'!D5</f>
        <v>3468</v>
      </c>
      <c r="E13" s="61">
        <f>'AT - J - Freizeit, Job'!E5</f>
        <v>0.24</v>
      </c>
      <c r="F13" s="60">
        <f>'AT - J - Freizeit, Job'!F5</f>
        <v>3471</v>
      </c>
      <c r="G13" s="62"/>
      <c r="H13" s="62"/>
      <c r="I13" s="62"/>
    </row>
    <row r="14" spans="1:9" x14ac:dyDescent="0.25">
      <c r="B14" s="59"/>
      <c r="C14" s="71" t="str">
        <f>'AT - J - Konsum, Sucht'!C5</f>
        <v>Startseite Rubrik «Konsum, Sucht»</v>
      </c>
      <c r="D14" s="60">
        <f>'AT - J - Konsum, Sucht'!D5</f>
        <v>5973</v>
      </c>
      <c r="E14" s="61">
        <f>'AT - J - Konsum, Sucht'!E5</f>
        <v>0.36</v>
      </c>
      <c r="F14" s="60">
        <f>'AT - J - Konsum, Sucht'!F5</f>
        <v>5974</v>
      </c>
      <c r="G14" s="62"/>
      <c r="H14" s="62"/>
      <c r="I14" s="63"/>
    </row>
    <row r="15" spans="1:9" x14ac:dyDescent="0.25">
      <c r="B15" s="59"/>
      <c r="C15" s="71" t="str">
        <f>'AT - J - Konflikte, Krise'!C5</f>
        <v>Startseite Rubrik «Konflikte, Krise»</v>
      </c>
      <c r="D15" s="60">
        <f>'AT - J - Konflikte, Krise'!D5</f>
        <v>2488</v>
      </c>
      <c r="E15" s="61">
        <f>'AT - J - Konflikte, Krise'!E5</f>
        <v>0.19</v>
      </c>
      <c r="F15" s="60">
        <f>'AT - J - Konflikte, Krise'!F5</f>
        <v>2488</v>
      </c>
      <c r="G15" s="62"/>
      <c r="H15" s="62"/>
      <c r="I15" s="63"/>
    </row>
    <row r="16" spans="1:9" x14ac:dyDescent="0.25">
      <c r="B16" s="49" t="str">
        <f>'AT - J - Körper, Psyche'!B5</f>
        <v xml:space="preserve"> </v>
      </c>
      <c r="C16" s="78" t="str">
        <f>'AT - J - Körper, Psyche'!C5</f>
        <v>Startseite Rubrik «Körper, Psyche»</v>
      </c>
      <c r="D16" s="50">
        <f>'AT - J - Körper, Psyche'!D5</f>
        <v>5282</v>
      </c>
      <c r="E16" s="338">
        <f>'AT - J - Körper, Psyche'!E5</f>
        <v>0.26</v>
      </c>
      <c r="F16" s="50">
        <f>'AT - J - Körper, Psyche'!F5</f>
        <v>5282</v>
      </c>
      <c r="G16" s="62"/>
      <c r="H16" s="62"/>
      <c r="I16" s="63"/>
    </row>
    <row r="17" spans="1:14" x14ac:dyDescent="0.25">
      <c r="B17" s="1"/>
      <c r="C17" s="1"/>
      <c r="D17" s="1"/>
      <c r="E17" s="1"/>
      <c r="F17" s="1"/>
      <c r="G17" s="1"/>
      <c r="H17" s="1"/>
      <c r="I17" s="1"/>
    </row>
    <row r="18" spans="1:14" x14ac:dyDescent="0.25">
      <c r="B18" s="1"/>
      <c r="C18" s="1"/>
      <c r="D18" s="1"/>
      <c r="E18" s="1"/>
      <c r="F18" s="1"/>
      <c r="G18" s="1"/>
      <c r="H18" s="1"/>
      <c r="I18" s="1"/>
    </row>
    <row r="19" spans="1:14" x14ac:dyDescent="0.25">
      <c r="B19" s="42" t="s">
        <v>570</v>
      </c>
      <c r="C19" s="41"/>
      <c r="D19" s="41"/>
      <c r="E19" s="41"/>
      <c r="F19" s="41"/>
      <c r="G19" s="41"/>
      <c r="H19" s="41"/>
      <c r="I19" s="47"/>
    </row>
    <row r="20" spans="1:14" x14ac:dyDescent="0.25">
      <c r="B20" s="1"/>
      <c r="C20" s="18"/>
      <c r="D20" s="1"/>
      <c r="E20" s="1"/>
      <c r="F20" s="1"/>
      <c r="G20" s="1"/>
      <c r="H20" s="1"/>
      <c r="I20" s="1"/>
    </row>
    <row r="21" spans="1:14" x14ac:dyDescent="0.25">
      <c r="A21" s="158" t="s">
        <v>87</v>
      </c>
      <c r="B21" s="65" t="s">
        <v>128</v>
      </c>
      <c r="C21" s="11"/>
      <c r="D21" s="208" t="s">
        <v>80</v>
      </c>
      <c r="E21" s="209" t="s">
        <v>79</v>
      </c>
      <c r="F21" s="208" t="s">
        <v>78</v>
      </c>
      <c r="G21" s="208" t="s">
        <v>61</v>
      </c>
      <c r="H21" s="208" t="s">
        <v>103</v>
      </c>
      <c r="I21" s="208" t="s">
        <v>76</v>
      </c>
      <c r="J21" s="210" t="s">
        <v>279</v>
      </c>
    </row>
    <row r="22" spans="1:14" x14ac:dyDescent="0.25">
      <c r="A22" s="67"/>
      <c r="B22" s="35"/>
      <c r="C22" s="35" t="s">
        <v>45</v>
      </c>
      <c r="D22" s="36">
        <v>59576</v>
      </c>
      <c r="E22" s="37">
        <v>0.37</v>
      </c>
      <c r="F22" s="80">
        <f>SUM(F23:F38)</f>
        <v>143743</v>
      </c>
      <c r="G22" s="38">
        <f>SUM(G23:G38)</f>
        <v>211.46789351851851</v>
      </c>
      <c r="H22" s="64"/>
      <c r="I22" s="324">
        <f>SUM(I23:I38)</f>
        <v>406018.35555555555</v>
      </c>
      <c r="J22" s="271">
        <f>(((G22/M22)*100)-100)/100</f>
        <v>0.24199206248643848</v>
      </c>
      <c r="L22" s="51"/>
      <c r="M22" s="136">
        <f>SUM(M23:M38)</f>
        <v>170.26509259259259</v>
      </c>
      <c r="N22" s="135" t="s">
        <v>280</v>
      </c>
    </row>
    <row r="23" spans="1:14" x14ac:dyDescent="0.25">
      <c r="B23" t="s">
        <v>24</v>
      </c>
      <c r="C23" s="138" t="str">
        <f>'AT - J - Konsum, Sucht'!C11</f>
        <v>Alkohol</v>
      </c>
      <c r="D23" s="73">
        <f>'AT - J - Konsum, Sucht'!D11</f>
        <v>6698</v>
      </c>
      <c r="E23" s="115">
        <f>'AT - J - Konsum, Sucht'!E11</f>
        <v>3.0000000000000001E-3</v>
      </c>
      <c r="F23" s="73">
        <f>'AT - J - Konsum, Sucht'!F11</f>
        <v>14203</v>
      </c>
      <c r="G23" s="141">
        <f>'AT - J - Konsum, Sucht'!G11</f>
        <v>26.730104166666663</v>
      </c>
      <c r="H23" s="141">
        <f>(G23*100)/$G$22</f>
        <v>12.640265962797741</v>
      </c>
      <c r="I23" s="331">
        <f>'AT - J - Konsum, Sucht'!I11</f>
        <v>51321.799999999988</v>
      </c>
      <c r="J23" s="272">
        <f>'AT - J - Konsum, Sucht'!J11</f>
        <v>1.1856718683116441E-2</v>
      </c>
      <c r="M23" s="141">
        <f>'AT - J - Konsum, Sucht'!$P$11</f>
        <v>26.416886574074073</v>
      </c>
    </row>
    <row r="24" spans="1:14" x14ac:dyDescent="0.25">
      <c r="B24" s="1" t="s">
        <v>24</v>
      </c>
      <c r="C24" s="275" t="str">
        <f>'AT - J - Freizeit, Job'!C11</f>
        <v>Beruf</v>
      </c>
      <c r="D24" s="8">
        <f>'AT - J - Freizeit, Job'!D11</f>
        <v>2174</v>
      </c>
      <c r="E24" s="17">
        <f>'AT - J - Freizeit, Job'!E11</f>
        <v>-0.14000000000000001</v>
      </c>
      <c r="F24" s="8">
        <f>'AT - J - Freizeit, Job'!F11</f>
        <v>5300</v>
      </c>
      <c r="G24" s="6">
        <f>'AT - J - Freizeit, Job'!G11</f>
        <v>11.390983796296295</v>
      </c>
      <c r="H24" s="141">
        <f t="shared" ref="H24:H38" si="1">(G24*100)/$G$22</f>
        <v>5.3866256511884023</v>
      </c>
      <c r="I24" s="325">
        <f>'AT - J - Freizeit, Job'!I11</f>
        <v>21870.68888888889</v>
      </c>
      <c r="J24" s="272">
        <f>'AT - J - Freizeit, Job'!J11</f>
        <v>0.30290903025264354</v>
      </c>
      <c r="M24" s="141">
        <f>'AT - J - Freizeit, Job'!$P$11</f>
        <v>8.7427314814814814</v>
      </c>
    </row>
    <row r="25" spans="1:14" x14ac:dyDescent="0.25">
      <c r="B25" s="1" t="s">
        <v>24</v>
      </c>
      <c r="C25" s="275" t="str">
        <f>'AT - J - Konsum, Sucht'!C26</f>
        <v>Cannabis</v>
      </c>
      <c r="D25" s="8">
        <f>'AT - J - Konsum, Sucht'!D26</f>
        <v>20720</v>
      </c>
      <c r="E25" s="16">
        <f>'AT - J - Konsum, Sucht'!E26</f>
        <v>0.62</v>
      </c>
      <c r="F25" s="8">
        <f>'AT - J - Konsum, Sucht'!F26</f>
        <v>33602</v>
      </c>
      <c r="G25" s="6">
        <f>'AT - J - Konsum, Sucht'!G26</f>
        <v>43.475555555555566</v>
      </c>
      <c r="H25" s="141">
        <f t="shared" si="1"/>
        <v>20.55893915250466</v>
      </c>
      <c r="I25" s="325">
        <f>'AT - J - Konsum, Sucht'!I26</f>
        <v>83473.06666666668</v>
      </c>
      <c r="J25" s="278">
        <f>'AT - J - Konsum, Sucht'!J26</f>
        <v>0.36787225140117896</v>
      </c>
      <c r="M25" s="141">
        <f>'AT - J - Konsum, Sucht'!$P$26</f>
        <v>31.783344907407407</v>
      </c>
    </row>
    <row r="26" spans="1:14" x14ac:dyDescent="0.25">
      <c r="B26" s="1" t="s">
        <v>24</v>
      </c>
      <c r="C26" s="275" t="str">
        <f>'AT - J - Körper, Psyche'!C11</f>
        <v>Ernährung</v>
      </c>
      <c r="D26" s="8">
        <f>'AT - J - Körper, Psyche'!D11</f>
        <v>3315</v>
      </c>
      <c r="E26" s="17">
        <f>'AT - J - Körper, Psyche'!E11</f>
        <v>-0.05</v>
      </c>
      <c r="F26" s="8">
        <f>'AT - J - Körper, Psyche'!F11</f>
        <v>6699</v>
      </c>
      <c r="G26" s="6">
        <f>'AT - J - Körper, Psyche'!G11</f>
        <v>16.499525462962964</v>
      </c>
      <c r="H26" s="141">
        <f t="shared" si="1"/>
        <v>7.8023785022089331</v>
      </c>
      <c r="I26" s="325">
        <f>'AT - J - Körper, Psyche'!I11</f>
        <v>31679.088888888888</v>
      </c>
      <c r="J26" s="274">
        <f>'AT - J - Körper, Psyche'!J11</f>
        <v>-9.7652093607362211E-2</v>
      </c>
      <c r="M26" s="141">
        <f>'AT - J - Körper, Psyche'!$P$11</f>
        <v>18.285104166666667</v>
      </c>
    </row>
    <row r="27" spans="1:14" x14ac:dyDescent="0.25">
      <c r="B27" s="1" t="s">
        <v>24</v>
      </c>
      <c r="C27" s="275" t="str">
        <f>'AT - J - Konflikte, Krise'!C11</f>
        <v>Gewalt</v>
      </c>
      <c r="D27" s="8">
        <f>'AT - J - Konflikte, Krise'!D11</f>
        <v>1338</v>
      </c>
      <c r="E27" s="17">
        <f>'AT - J - Konflikte, Krise'!E11</f>
        <v>-0.25</v>
      </c>
      <c r="F27" s="8">
        <f>'AT - J - Konflikte, Krise'!F11</f>
        <v>2825</v>
      </c>
      <c r="G27" s="6">
        <f>'AT - J - Konflikte, Krise'!G11</f>
        <v>3.9273495370370375</v>
      </c>
      <c r="H27" s="141">
        <f t="shared" si="1"/>
        <v>1.8571847819031282</v>
      </c>
      <c r="I27" s="325">
        <f>'AT - J - Konflikte, Krise'!I11</f>
        <v>7540.5111111111109</v>
      </c>
      <c r="J27" s="278">
        <f>'AT - J - Konflikte, Krise'!J11</f>
        <v>3.2886986749624612E-2</v>
      </c>
      <c r="M27" s="141">
        <f>'AT - J - Konflikte, Krise'!$P$11</f>
        <v>3.8023032407407418</v>
      </c>
    </row>
    <row r="28" spans="1:14" x14ac:dyDescent="0.25">
      <c r="B28" s="1" t="s">
        <v>24</v>
      </c>
      <c r="C28" s="275" t="str">
        <f>'AT - J - Körper, Psyche'!C20</f>
        <v>Gewicht, Essstörungen</v>
      </c>
      <c r="D28" s="8">
        <f>'AT - J - Körper, Psyche'!D20</f>
        <v>2086</v>
      </c>
      <c r="E28" s="16">
        <f>'AT - J - Körper, Psyche'!E20</f>
        <v>1.05</v>
      </c>
      <c r="F28" s="8">
        <f>'AT - J - Körper, Psyche'!F20</f>
        <v>6238</v>
      </c>
      <c r="G28" s="6">
        <f>'AT - J - Körper, Psyche'!G20</f>
        <v>8.254930555555557</v>
      </c>
      <c r="H28" s="141">
        <f t="shared" si="1"/>
        <v>3.9036330377181638</v>
      </c>
      <c r="I28" s="325">
        <f>'AT - J - Körper, Psyche'!I20</f>
        <v>15849.466666666667</v>
      </c>
      <c r="J28" s="278">
        <f>'AT - J - Körper, Psyche'!J20</f>
        <v>3.1326550123708596</v>
      </c>
      <c r="M28" s="141">
        <f>'AT - J - Körper, Psyche'!$P$20</f>
        <v>1.997488425925926</v>
      </c>
    </row>
    <row r="29" spans="1:14" x14ac:dyDescent="0.25">
      <c r="B29" s="1" t="s">
        <v>24</v>
      </c>
      <c r="C29" s="275" t="str">
        <f>'AT - J - Konsum, Sucht'!C74</f>
        <v>Glücksspiel</v>
      </c>
      <c r="D29" s="8">
        <f>'AT - J - Konsum, Sucht'!D74</f>
        <v>1733</v>
      </c>
      <c r="E29" s="16">
        <f>'AT - J - Konsum, Sucht'!E74</f>
        <v>2.13</v>
      </c>
      <c r="F29" s="8">
        <f>'AT - J - Konsum, Sucht'!F74</f>
        <v>3043</v>
      </c>
      <c r="G29" s="6">
        <f>'AT - J - Konsum, Sucht'!G74</f>
        <v>2.6475694444444446</v>
      </c>
      <c r="H29" s="141">
        <f t="shared" si="1"/>
        <v>1.2519959415080633</v>
      </c>
      <c r="I29" s="325">
        <f>'AT - J - Konsum, Sucht'!I74</f>
        <v>5083.3333333333339</v>
      </c>
      <c r="J29" s="278">
        <f>'AT - J - Konsum, Sucht'!J74</f>
        <v>1.3299991851368969</v>
      </c>
      <c r="M29" s="141">
        <f>'AT - J - Konsum, Sucht'!$P$74</f>
        <v>1.1362962962962964</v>
      </c>
    </row>
    <row r="30" spans="1:14" x14ac:dyDescent="0.25">
      <c r="A30" t="str">
        <f>'AT - Schule - Themen'!$B$5</f>
        <v>Juli</v>
      </c>
      <c r="B30" s="1" t="s">
        <v>210</v>
      </c>
      <c r="C30" s="275" t="str">
        <f>'AT - Schule - Themen'!C5</f>
        <v>Klassenmanagement</v>
      </c>
      <c r="D30" s="287">
        <f>'AT - Schule - Themen'!D5</f>
        <v>680</v>
      </c>
      <c r="E30" s="288" t="str">
        <f>'AT - Schule - Themen'!E5</f>
        <v>-</v>
      </c>
      <c r="F30" s="8">
        <f>'AT - Schule - Themen'!F5</f>
        <v>1315</v>
      </c>
      <c r="G30" s="6">
        <f>'AT - Schule - Themen'!G5</f>
        <v>1.1342245370370372</v>
      </c>
      <c r="H30" s="141">
        <f t="shared" si="1"/>
        <v>0.53635779794520522</v>
      </c>
      <c r="I30" s="325">
        <f>'AT - Schule - Themen'!I5</f>
        <v>2177.7111111111112</v>
      </c>
      <c r="J30" s="278" t="str">
        <f>'AT - Schule - Themen'!J5</f>
        <v>-</v>
      </c>
      <c r="M30" s="141">
        <f>'AT - Schule - Themen'!$P$5</f>
        <v>0</v>
      </c>
    </row>
    <row r="31" spans="1:14" x14ac:dyDescent="0.25">
      <c r="B31" s="1" t="s">
        <v>24</v>
      </c>
      <c r="C31" s="275" t="str">
        <f>'AT - J - Körper, Psyche'!C43</f>
        <v>Lärm</v>
      </c>
      <c r="D31" s="8">
        <f>'AT - J - Körper, Psyche'!D43</f>
        <v>850</v>
      </c>
      <c r="E31" s="288" t="str">
        <f>'AT - J - Körper, Psyche'!E43</f>
        <v>-</v>
      </c>
      <c r="F31" s="8">
        <f>'AT - J - Körper, Psyche'!F43</f>
        <v>1173</v>
      </c>
      <c r="G31" s="6">
        <f>'AT - J - Körper, Psyche'!G43</f>
        <v>1.7264351851851854</v>
      </c>
      <c r="H31" s="141">
        <f t="shared" si="1"/>
        <v>0.8164053447829891</v>
      </c>
      <c r="I31" s="325">
        <f>'AT - J - Körper, Psyche'!I43</f>
        <v>3314.7555555555564</v>
      </c>
      <c r="J31" s="278" t="str">
        <f>'AT - J - Körper, Psyche'!J43</f>
        <v>-</v>
      </c>
      <c r="M31" s="141">
        <f>'AT - J - Körper, Psyche'!$P$43</f>
        <v>0</v>
      </c>
    </row>
    <row r="32" spans="1:14" x14ac:dyDescent="0.25">
      <c r="B32" s="1" t="s">
        <v>24</v>
      </c>
      <c r="C32" s="275" t="str">
        <f>'AT - J - Konsum, Sucht'!C42</f>
        <v>Rauchen</v>
      </c>
      <c r="D32" s="8">
        <f>'AT - J - Konsum, Sucht'!D42</f>
        <v>9724</v>
      </c>
      <c r="E32" s="166">
        <f>'AT - J - Konsum, Sucht'!E42</f>
        <v>0.08</v>
      </c>
      <c r="F32" s="8">
        <f>'AT - J - Konsum, Sucht'!F42</f>
        <v>23698</v>
      </c>
      <c r="G32" s="6">
        <f>'AT - J - Konsum, Sucht'!G42</f>
        <v>30.315034722222219</v>
      </c>
      <c r="H32" s="141">
        <f t="shared" si="1"/>
        <v>14.335525936265824</v>
      </c>
      <c r="I32" s="325">
        <f>'AT - J - Konsum, Sucht'!I42</f>
        <v>58204.866666666654</v>
      </c>
      <c r="J32" s="278">
        <f>'AT - J - Konsum, Sucht'!$J$42</f>
        <v>1.1272096320342938E-2</v>
      </c>
      <c r="M32" s="141">
        <f>'AT - J - Konsum, Sucht'!$P$42</f>
        <v>29.977129629629623</v>
      </c>
    </row>
    <row r="33" spans="1:13" x14ac:dyDescent="0.25">
      <c r="B33" s="1" t="s">
        <v>24</v>
      </c>
      <c r="C33" s="275" t="str">
        <f>'AT - J - Körper, Psyche'!C54</f>
        <v>Selbstvertrauen</v>
      </c>
      <c r="D33" s="8">
        <f>'AT - J - Körper, Psyche'!D54</f>
        <v>2060</v>
      </c>
      <c r="E33" s="168">
        <f>'AT - J - Körper, Psyche'!E54</f>
        <v>-0.14000000000000001</v>
      </c>
      <c r="F33" s="8">
        <f>'AT - J - Körper, Psyche'!F54</f>
        <v>4582</v>
      </c>
      <c r="G33" s="6">
        <f>'AT - J - Körper, Psyche'!G54</f>
        <v>6.7932291666666673</v>
      </c>
      <c r="H33" s="141">
        <f t="shared" si="1"/>
        <v>3.2124163406733777</v>
      </c>
      <c r="I33" s="325">
        <f>'AT - J - Körper, Psyche'!I54</f>
        <v>13043</v>
      </c>
      <c r="J33" s="278">
        <f>'AT - J - Körper, Psyche'!J54</f>
        <v>0.100615250178612</v>
      </c>
      <c r="M33" s="141">
        <f>'AT - J - Körper, Psyche'!$P$54</f>
        <v>6.1722106481481482</v>
      </c>
    </row>
    <row r="34" spans="1:13" x14ac:dyDescent="0.25">
      <c r="B34" s="1" t="s">
        <v>24</v>
      </c>
      <c r="C34" s="275" t="str">
        <f>'AT - J - Körper, Psyche'!C63</f>
        <v>Sexualität, Liebe, Beziehung</v>
      </c>
      <c r="D34" s="8">
        <f>'AT - J - Körper, Psyche'!D63</f>
        <v>14170</v>
      </c>
      <c r="E34" s="166">
        <f>'AT - J - Körper, Psyche'!E63</f>
        <v>0.66</v>
      </c>
      <c r="F34" s="8">
        <f>'AT - J - Körper, Psyche'!F63</f>
        <v>31026</v>
      </c>
      <c r="G34" s="6">
        <f>'AT - J - Körper, Psyche'!G63</f>
        <v>45.317326388888894</v>
      </c>
      <c r="H34" s="141">
        <f t="shared" si="1"/>
        <v>21.429884998083836</v>
      </c>
      <c r="I34" s="325">
        <f>'AT - J - Körper, Psyche'!I63</f>
        <v>87009.266666666663</v>
      </c>
      <c r="J34" s="278">
        <f>'AT - J - Körper, Psyche'!J63</f>
        <v>0.55383247779129274</v>
      </c>
      <c r="M34" s="141">
        <f>'AT - J - Körper, Psyche'!$P$63</f>
        <v>29.164872685185188</v>
      </c>
    </row>
    <row r="35" spans="1:13" x14ac:dyDescent="0.25">
      <c r="B35" s="1" t="s">
        <v>24</v>
      </c>
      <c r="C35" s="275" t="str">
        <f>'AT - J - Freizeit, Job'!C21</f>
        <v>Sport, Bewegung</v>
      </c>
      <c r="D35" s="287">
        <f>'AT - J - Freizeit, Job'!D21</f>
        <v>1411</v>
      </c>
      <c r="E35" s="166">
        <f>'AT - J - Freizeit, Job'!E21</f>
        <v>0.05</v>
      </c>
      <c r="F35" s="8">
        <f>'AT - J - Freizeit, Job'!F21</f>
        <v>2462</v>
      </c>
      <c r="G35" s="6">
        <f>'AT - J - Freizeit, Job'!G21</f>
        <v>4.9080671296296288</v>
      </c>
      <c r="H35" s="141">
        <f t="shared" si="1"/>
        <v>2.3209514446692228</v>
      </c>
      <c r="I35" s="325">
        <f>'AT - J - Freizeit, Job'!I21</f>
        <v>9423.4888888888891</v>
      </c>
      <c r="J35" s="278">
        <f>'AT - J - Freizeit, Job'!J21</f>
        <v>0.21369632476895631</v>
      </c>
      <c r="M35" s="141">
        <f>'AT - J - Freizeit, Job'!$P$21</f>
        <v>4.0439004629629629</v>
      </c>
    </row>
    <row r="36" spans="1:13" x14ac:dyDescent="0.25">
      <c r="B36" s="1" t="s">
        <v>24</v>
      </c>
      <c r="C36" s="275" t="str">
        <f>'AT - J - Körper, Psyche'!C81</f>
        <v>Stress</v>
      </c>
      <c r="D36" s="8">
        <f>'AT - J - Körper, Psyche'!D81</f>
        <v>2249</v>
      </c>
      <c r="E36" s="17">
        <f>'AT - J - Körper, Psyche'!E81</f>
        <v>-0.11</v>
      </c>
      <c r="F36" s="8">
        <f>'AT - J - Körper, Psyche'!F81</f>
        <v>5345</v>
      </c>
      <c r="G36" s="6">
        <f>'AT - J - Körper, Psyche'!G81</f>
        <v>5.8301851851851838</v>
      </c>
      <c r="H36" s="141">
        <f t="shared" si="1"/>
        <v>2.757007263929939</v>
      </c>
      <c r="I36" s="325">
        <f>'AT - J - Körper, Psyche'!I81</f>
        <v>11193.955555555553</v>
      </c>
      <c r="J36" s="274">
        <f>'AT - J - Körper, Psyche'!J81</f>
        <v>-0.12279186402897778</v>
      </c>
      <c r="M36" s="141">
        <f>'AT - J - Körper, Psyche'!$P$81</f>
        <v>6.6462962962962973</v>
      </c>
    </row>
    <row r="37" spans="1:13" x14ac:dyDescent="0.25">
      <c r="B37" s="1" t="s">
        <v>24</v>
      </c>
      <c r="C37" s="275" t="str">
        <f>'AT - J - Konflikte, Krise'!C34</f>
        <v>Suizidalität</v>
      </c>
      <c r="D37" s="8">
        <f>'AT - J - Konflikte, Krise'!D34</f>
        <v>1109</v>
      </c>
      <c r="E37" s="17">
        <f>'AT - J - Konflikte, Krise'!E34</f>
        <v>-0.28999999999999998</v>
      </c>
      <c r="F37" s="8">
        <f>'AT - J - Konflikte, Krise'!F34</f>
        <v>1403</v>
      </c>
      <c r="G37" s="6">
        <f>'AT - J - Konflikte, Krise'!G34</f>
        <v>1.6540162037037034</v>
      </c>
      <c r="H37" s="141">
        <f t="shared" si="1"/>
        <v>0.78215949295341103</v>
      </c>
      <c r="I37" s="325">
        <f>'AT - J - Konflikte, Krise'!I34</f>
        <v>3175.7111111111108</v>
      </c>
      <c r="J37" s="274">
        <f>'AT - J - Konflikte, Krise'!J34</f>
        <v>-0.21106878657392086</v>
      </c>
      <c r="M37" s="141">
        <f>'AT - J - Konflikte, Krise'!$P$34</f>
        <v>2.0965277777777778</v>
      </c>
    </row>
    <row r="38" spans="1:13" x14ac:dyDescent="0.25">
      <c r="A38" s="66" t="str">
        <f>'AT - J - Freizeit, Job'!$B$33</f>
        <v>November</v>
      </c>
      <c r="B38" s="9" t="s">
        <v>24</v>
      </c>
      <c r="C38" s="70" t="str">
        <f>'AT - J - Freizeit, Job'!C33</f>
        <v>Webprofi</v>
      </c>
      <c r="D38" s="10">
        <f>'AT - J - Freizeit, Job'!D33</f>
        <v>523</v>
      </c>
      <c r="E38" s="339" t="str">
        <f>'AT - J - Freizeit, Job'!E33</f>
        <v>-</v>
      </c>
      <c r="F38" s="10">
        <f>'AT - J - Freizeit, Job'!F33</f>
        <v>829</v>
      </c>
      <c r="G38" s="12">
        <f>'AT - J - Freizeit, Job'!G33</f>
        <v>0.86335648148148147</v>
      </c>
      <c r="H38" s="192">
        <f t="shared" si="1"/>
        <v>0.40826835086711466</v>
      </c>
      <c r="I38" s="326">
        <f>'AT - J - Freizeit, Job'!I33</f>
        <v>1657.6444444444442</v>
      </c>
      <c r="J38" s="340" t="str">
        <f>'AT - J - Freizeit, Job'!J33</f>
        <v>-</v>
      </c>
      <c r="M38" s="341" t="s">
        <v>77</v>
      </c>
    </row>
    <row r="39" spans="1:13" x14ac:dyDescent="0.25">
      <c r="B39" s="1"/>
      <c r="C39" s="259"/>
      <c r="D39" s="8"/>
      <c r="E39" s="288"/>
      <c r="F39" s="8"/>
      <c r="G39" s="6"/>
      <c r="H39" s="141"/>
      <c r="I39" s="325"/>
      <c r="J39" s="85"/>
      <c r="M39" s="141"/>
    </row>
    <row r="40" spans="1:13" x14ac:dyDescent="0.25">
      <c r="B40" s="1"/>
      <c r="C40" s="259"/>
      <c r="D40" s="8"/>
      <c r="E40" s="16"/>
      <c r="F40" s="8"/>
      <c r="G40" s="6"/>
      <c r="H40" s="141"/>
      <c r="I40" s="325"/>
      <c r="J40" s="272"/>
      <c r="M40" s="141"/>
    </row>
    <row r="41" spans="1:13" x14ac:dyDescent="0.25">
      <c r="B41" s="1"/>
      <c r="C41" s="259"/>
      <c r="D41" s="8"/>
      <c r="E41" s="17"/>
      <c r="F41" s="8"/>
      <c r="G41" s="6"/>
      <c r="H41" s="141"/>
      <c r="I41" s="325"/>
      <c r="J41" s="274"/>
      <c r="M41" s="141"/>
    </row>
    <row r="42" spans="1:13" x14ac:dyDescent="0.25">
      <c r="B42" s="1"/>
      <c r="C42" s="259"/>
      <c r="D42" s="8"/>
      <c r="E42" s="17"/>
      <c r="F42" s="8"/>
      <c r="G42" s="6"/>
      <c r="H42" s="141"/>
      <c r="I42" s="325"/>
      <c r="J42" s="274"/>
      <c r="M42" s="141"/>
    </row>
    <row r="43" spans="1:13" x14ac:dyDescent="0.25">
      <c r="B43" s="1"/>
      <c r="C43" s="259"/>
      <c r="D43" s="8"/>
      <c r="E43" s="17"/>
      <c r="F43" s="8"/>
      <c r="G43" s="6"/>
      <c r="H43" s="141"/>
      <c r="I43" s="325"/>
      <c r="J43" s="274"/>
      <c r="M43" s="141"/>
    </row>
    <row r="44" spans="1:13" x14ac:dyDescent="0.25">
      <c r="B44" s="1"/>
      <c r="C44" s="259"/>
      <c r="D44" s="8"/>
      <c r="E44" s="17"/>
      <c r="F44" s="8"/>
      <c r="G44" s="6"/>
      <c r="H44" s="141"/>
      <c r="I44" s="325"/>
      <c r="J44" s="274"/>
      <c r="M44" s="141"/>
    </row>
    <row r="45" spans="1:13" x14ac:dyDescent="0.25">
      <c r="B45" s="1"/>
      <c r="C45" s="259"/>
      <c r="D45" s="8"/>
      <c r="E45" s="16"/>
      <c r="F45" s="8"/>
      <c r="G45" s="6"/>
      <c r="H45" s="141"/>
      <c r="I45" s="325"/>
      <c r="J45" s="272"/>
      <c r="M45" s="141"/>
    </row>
    <row r="46" spans="1:13" x14ac:dyDescent="0.25">
      <c r="M46" s="141"/>
    </row>
    <row r="47" spans="1:13" x14ac:dyDescent="0.25">
      <c r="M47" s="141"/>
    </row>
    <row r="48" spans="1:13" x14ac:dyDescent="0.25">
      <c r="M48" s="141"/>
    </row>
    <row r="49" spans="13:13" x14ac:dyDescent="0.25">
      <c r="M49" s="141"/>
    </row>
    <row r="50" spans="13:13" x14ac:dyDescent="0.25">
      <c r="M50" s="141"/>
    </row>
    <row r="51" spans="13:13" x14ac:dyDescent="0.25">
      <c r="M51" s="141"/>
    </row>
  </sheetData>
  <mergeCells count="1">
    <mergeCell ref="B9:H9"/>
  </mergeCells>
  <hyperlinks>
    <hyperlink ref="C7" r:id="rId1"/>
    <hyperlink ref="C6" r:id="rId2"/>
    <hyperlink ref="A21" location="leg.onlineseit" display="Online seit…"/>
    <hyperlink ref="D21" location="leg.sessions" display="Sessions"/>
    <hyperlink ref="E21" location="leg.trend" display="Trend"/>
    <hyperlink ref="F21" location="leg.uniquePageviews" display="uniquePageviews"/>
    <hyperlink ref="G21" location="leg.interventionstage" display="Interventionstage"/>
    <hyperlink ref="H21" location="leg.proz.verteilung" display="% Verteilung"/>
    <hyperlink ref="I21" location="leg.wert" display="Wert"/>
    <hyperlink ref="J21" location="leg.verlauf" display="Verlauf"/>
    <hyperlink ref="D4" location="leg.sessions" display="Sessions"/>
    <hyperlink ref="E4" location="leg.trend" display="Trend"/>
    <hyperlink ref="G4" location="leg.uniquePageviews" display="uniquePageviews"/>
    <hyperlink ref="H4" location="leg.wert" display="Wert"/>
    <hyperlink ref="D12" location="leg.sessions" display="Sessions"/>
    <hyperlink ref="E12" location="leg.trend" display="Trend"/>
    <hyperlink ref="F12" location="leg.uniquePageviews" display="uniquePageviews"/>
    <hyperlink ref="B4" location="leg.onlineseit" display="Online seit…"/>
    <hyperlink ref="B12" location="leg.onlineseit" display="Online seit…"/>
    <hyperlink ref="C13" r:id="rId3" display="http://www.feel-ok.at/de_AT/jugendliche/jugendliche-freizeit-job.cfm"/>
    <hyperlink ref="C14" r:id="rId4" display="http://www.feel-ok.at/de_AT/jugendliche/jugendliche-konsum-sucht.cfm"/>
    <hyperlink ref="C15" r:id="rId5" display="http://www.feel-ok.at/de_AT/jugendliche/jugendliche-konflikt-krise.cfm"/>
    <hyperlink ref="C16" r:id="rId6" display="http://www.feel-ok.at/de_AT/jugendliche/jugendliche-koerper-psyche.cfm"/>
    <hyperlink ref="C23" location="'AT - J - Konsum, Sucht'!AT.J.Alkohol" display="'AT - J - Konsum, Sucht'!AT.J.Alkohol"/>
    <hyperlink ref="C24" location="'AT - J - Freizeit, Job'!AT.J.Beruf" display="'AT - J - Freizeit, Job'!AT.J.Beruf"/>
    <hyperlink ref="C25" location="'AT - J - Konsum, Sucht'!AT.J.Cannabis" display="'AT - J - Konsum, Sucht'!AT.J.Cannabis"/>
    <hyperlink ref="C26" location="'AT - J - Körper, Psyche'!AT.J.Ernährung" display="'AT - J - Körper, Psyche'!AT.J.Ernährung"/>
    <hyperlink ref="C27" location="'AT - J - Konflikte, Krise'!AT.J.Gewalt" display="'AT - J - Konflikte, Krise'!AT.J.Gewalt"/>
    <hyperlink ref="C28" location="'AT - J - Körper, Psyche'!AT.J.Gewicht" display="'AT - J - Körper, Psyche'!AT.J.Gewicht"/>
    <hyperlink ref="C29" location="'AT - J - Konsum, Sucht'!AT.J.GS" display="'AT - J - Konsum, Sucht'!AT.J.GS"/>
    <hyperlink ref="C30" location="'AT - Schule - Themen'!AT.L.Klassenmanagement" display="'AT - Schule - Themen'!AT.L.Klassenmanagement"/>
    <hyperlink ref="C31" location="AT.J.Lärm" display="AT.J.Lärm"/>
    <hyperlink ref="C32" location="'AT - J - Konsum, Sucht'!AT.J.Rauchen" display="'AT - J - Konsum, Sucht'!AT.J.Rauchen"/>
    <hyperlink ref="C33" location="'AT - J - Körper, Psyche'!AT.J.Selbstvertrauen" display="'AT - J - Körper, Psyche'!AT.J.Selbstvertrauen"/>
    <hyperlink ref="C34" location="'AT - J - Körper, Psyche'!AT.J.Sex" display="'AT - J - Körper, Psyche'!AT.J.Sex"/>
    <hyperlink ref="C35" location="'AT - J - Freizeit, Job'!AT.J.Sport" display="'AT - J - Freizeit, Job'!AT.J.Sport"/>
    <hyperlink ref="C36" location="'AT - J - Körper, Psyche'!AT.J.Stress" display="'AT - J - Körper, Psyche'!AT.J.Stress"/>
    <hyperlink ref="C37" location="'AT - J - Konflikte, Krise'!AT.J.Suizid" display="'AT - J - Konflikte, Krise'!AT.J.Suizid"/>
    <hyperlink ref="C38" location="'AT - J - Freizeit, Job'!AT.J.Webprofi" display="'AT - J - Freizeit, Job'!AT.J.Webprofi"/>
  </hyperlinks>
  <pageMargins left="0.7" right="0.7" top="0.78740157499999996" bottom="0.78740157499999996" header="0.3" footer="0.3"/>
  <pageSetup paperSize="271" orientation="landscape" horizontalDpi="300" verticalDpi="300" r:id="rId7"/>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A2:Q42"/>
  <sheetViews>
    <sheetView workbookViewId="0">
      <selection activeCell="D17" sqref="D17"/>
    </sheetView>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4.5546875" style="1" customWidth="1"/>
    <col min="13" max="13" width="11.77734375" style="1" customWidth="1"/>
    <col min="14" max="14" width="10.88671875" style="1" customWidth="1"/>
    <col min="15" max="16384" width="11.5546875" style="1"/>
  </cols>
  <sheetData>
    <row r="2" spans="1:17" x14ac:dyDescent="0.25">
      <c r="B2" s="42" t="s">
        <v>53</v>
      </c>
      <c r="C2" s="43"/>
      <c r="D2" s="43"/>
      <c r="E2" s="45"/>
      <c r="F2" s="45"/>
      <c r="G2" s="45"/>
      <c r="H2" s="45"/>
      <c r="I2" s="45"/>
      <c r="J2" s="277" t="s">
        <v>1116</v>
      </c>
    </row>
    <row r="3" spans="1:17" x14ac:dyDescent="0.25">
      <c r="I3" s="55"/>
    </row>
    <row r="4" spans="1:17" x14ac:dyDescent="0.25">
      <c r="B4" s="158" t="s">
        <v>87</v>
      </c>
      <c r="C4" s="11"/>
      <c r="D4" s="208" t="s">
        <v>80</v>
      </c>
      <c r="E4" s="209" t="s">
        <v>79</v>
      </c>
      <c r="F4" s="208" t="s">
        <v>78</v>
      </c>
      <c r="G4" s="88"/>
      <c r="H4" s="88"/>
      <c r="I4" s="88"/>
      <c r="J4" s="140"/>
    </row>
    <row r="5" spans="1:17" x14ac:dyDescent="0.25">
      <c r="A5" s="126" t="s">
        <v>560</v>
      </c>
      <c r="B5" s="35" t="s">
        <v>257</v>
      </c>
      <c r="C5" s="35" t="s">
        <v>102</v>
      </c>
      <c r="D5" s="36">
        <v>3468</v>
      </c>
      <c r="E5" s="37">
        <v>0.24</v>
      </c>
      <c r="F5" s="36">
        <v>3471</v>
      </c>
      <c r="G5" s="62"/>
      <c r="H5" s="62"/>
      <c r="I5" s="63"/>
      <c r="J5" s="140"/>
    </row>
    <row r="8" spans="1:17" x14ac:dyDescent="0.25">
      <c r="A8" s="56" t="s">
        <v>124</v>
      </c>
      <c r="B8" s="42" t="s">
        <v>52</v>
      </c>
      <c r="C8" s="41"/>
      <c r="D8" s="41"/>
      <c r="E8" s="41"/>
      <c r="F8" s="41"/>
      <c r="G8" s="41"/>
      <c r="H8" s="41"/>
      <c r="I8" s="434" t="s">
        <v>1034</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561</v>
      </c>
      <c r="B11" s="35"/>
      <c r="C11" s="68" t="s">
        <v>2</v>
      </c>
      <c r="D11" s="36">
        <v>2174</v>
      </c>
      <c r="E11" s="52">
        <v>-0.14000000000000001</v>
      </c>
      <c r="F11" s="80">
        <f>SUM(F12:F15)</f>
        <v>5300</v>
      </c>
      <c r="G11" s="38">
        <f>SUM(G12:G15)</f>
        <v>11.390983796296295</v>
      </c>
      <c r="H11" s="38"/>
      <c r="I11" s="324">
        <f>SUM(I12:I15)</f>
        <v>21870.68888888889</v>
      </c>
      <c r="J11" s="37">
        <f>(((G11/P11)*100)-100)/100</f>
        <v>0.30290903025264354</v>
      </c>
      <c r="L11" s="218" t="s">
        <v>85</v>
      </c>
      <c r="M11" s="219" t="s">
        <v>86</v>
      </c>
      <c r="N11" s="218" t="s">
        <v>85</v>
      </c>
      <c r="O11" s="218" t="s">
        <v>86</v>
      </c>
      <c r="P11" s="136">
        <f>SUM(P12:P15)</f>
        <v>8.7427314814814814</v>
      </c>
      <c r="Q11" s="135" t="s">
        <v>280</v>
      </c>
    </row>
    <row r="12" spans="1:17" x14ac:dyDescent="0.25">
      <c r="A12" s="126" t="s">
        <v>1036</v>
      </c>
      <c r="B12" s="1" t="s">
        <v>257</v>
      </c>
      <c r="C12" s="259" t="s">
        <v>54</v>
      </c>
      <c r="D12" s="8">
        <v>1189</v>
      </c>
      <c r="E12" s="17">
        <v>-0.19</v>
      </c>
      <c r="F12" s="8">
        <v>1188</v>
      </c>
      <c r="G12" s="6">
        <f t="shared" ref="G12:G15" si="0">((M12*60*24)*L12)/(60*60*24)</f>
        <v>4.98087962962963</v>
      </c>
      <c r="H12" s="6">
        <f>(G12/$G$11)*100</f>
        <v>43.726509656252261</v>
      </c>
      <c r="I12" s="325">
        <f>wertAT*G12*24</f>
        <v>9563.2888888888901</v>
      </c>
      <c r="J12" s="17">
        <f>(((G12/P12)*100)-100)/100</f>
        <v>-3.4964344979145065E-2</v>
      </c>
      <c r="L12" s="180">
        <v>1588</v>
      </c>
      <c r="M12" s="220">
        <v>0.18819444444444444</v>
      </c>
      <c r="N12" s="129">
        <v>2027</v>
      </c>
      <c r="O12" s="130">
        <v>0.15277777777777776</v>
      </c>
      <c r="P12" s="125">
        <f>((O12*60*24)*N12)/(60*60*24)</f>
        <v>5.1613425925925922</v>
      </c>
    </row>
    <row r="13" spans="1:17" x14ac:dyDescent="0.25">
      <c r="A13" s="126" t="s">
        <v>258</v>
      </c>
      <c r="B13" s="1" t="s">
        <v>257</v>
      </c>
      <c r="C13" s="259" t="s">
        <v>55</v>
      </c>
      <c r="D13" s="8">
        <v>438</v>
      </c>
      <c r="E13" s="17">
        <v>-0.16</v>
      </c>
      <c r="F13" s="8">
        <v>643</v>
      </c>
      <c r="G13" s="6">
        <f t="shared" si="0"/>
        <v>0.96135416666666629</v>
      </c>
      <c r="H13" s="6">
        <f t="shared" ref="H13:H15" si="1">(G13/$G$11)*100</f>
        <v>8.4396061293603495</v>
      </c>
      <c r="I13" s="325">
        <f>wertAT*G13*24</f>
        <v>1845.7999999999993</v>
      </c>
      <c r="J13" s="16">
        <f t="shared" ref="J13:J14" si="2">(((G13/P13)*100)-100)/100</f>
        <v>0.13165208861276839</v>
      </c>
      <c r="L13" s="180">
        <v>839</v>
      </c>
      <c r="M13" s="220">
        <v>6.8749999999999992E-2</v>
      </c>
      <c r="N13" s="129">
        <v>941</v>
      </c>
      <c r="O13" s="130">
        <v>5.4166666666666669E-2</v>
      </c>
      <c r="P13" s="125">
        <f t="shared" ref="P13:P14" si="3">((O13*60*24)*N13)/(60*60*24)</f>
        <v>0.8495138888888889</v>
      </c>
    </row>
    <row r="14" spans="1:17" x14ac:dyDescent="0.25">
      <c r="A14" s="126" t="s">
        <v>259</v>
      </c>
      <c r="B14" s="1" t="s">
        <v>257</v>
      </c>
      <c r="C14" s="259" t="s">
        <v>56</v>
      </c>
      <c r="D14" s="8">
        <v>388</v>
      </c>
      <c r="E14" s="16">
        <v>0.73</v>
      </c>
      <c r="F14" s="8">
        <v>3401</v>
      </c>
      <c r="G14" s="6">
        <f t="shared" si="0"/>
        <v>5.3158333333333321</v>
      </c>
      <c r="H14" s="6">
        <f t="shared" si="1"/>
        <v>46.66702567921957</v>
      </c>
      <c r="I14" s="325">
        <f>wertAT*G14*24</f>
        <v>10206.399999999998</v>
      </c>
      <c r="J14" s="16">
        <f t="shared" si="2"/>
        <v>0.94585525814077553</v>
      </c>
      <c r="L14" s="180">
        <v>6379</v>
      </c>
      <c r="M14" s="220">
        <v>4.9999999999999996E-2</v>
      </c>
      <c r="N14" s="129">
        <v>3807</v>
      </c>
      <c r="O14" s="130">
        <v>4.3055555555555562E-2</v>
      </c>
      <c r="P14" s="125">
        <f t="shared" si="3"/>
        <v>2.7318750000000005</v>
      </c>
    </row>
    <row r="15" spans="1:17" x14ac:dyDescent="0.25">
      <c r="A15" s="126" t="s">
        <v>1037</v>
      </c>
      <c r="B15" s="9" t="s">
        <v>1117</v>
      </c>
      <c r="C15" s="70" t="s">
        <v>1035</v>
      </c>
      <c r="D15" s="10">
        <v>68</v>
      </c>
      <c r="E15" s="193" t="s">
        <v>77</v>
      </c>
      <c r="F15" s="10">
        <v>68</v>
      </c>
      <c r="G15" s="12">
        <f t="shared" si="0"/>
        <v>0.13291666666666663</v>
      </c>
      <c r="H15" s="12">
        <f t="shared" si="1"/>
        <v>1.1668585351678196</v>
      </c>
      <c r="I15" s="326">
        <f>wertAT*G15*24</f>
        <v>255.1999999999999</v>
      </c>
      <c r="J15" s="15" t="s">
        <v>77</v>
      </c>
      <c r="L15" s="132">
        <v>116</v>
      </c>
      <c r="M15" s="221">
        <v>6.8749999999999992E-2</v>
      </c>
      <c r="N15" s="132"/>
      <c r="O15" s="155"/>
      <c r="P15" s="128"/>
    </row>
    <row r="16" spans="1:17" x14ac:dyDescent="0.25">
      <c r="P16" s="6"/>
    </row>
    <row r="18" spans="1:17" x14ac:dyDescent="0.25">
      <c r="A18" s="56" t="s">
        <v>125</v>
      </c>
      <c r="B18" s="42" t="s">
        <v>104</v>
      </c>
      <c r="C18" s="41"/>
      <c r="D18" s="41"/>
      <c r="E18" s="41"/>
      <c r="F18" s="41"/>
      <c r="G18" s="41"/>
      <c r="H18" s="41"/>
      <c r="I18" s="434" t="s">
        <v>1038</v>
      </c>
      <c r="J18" s="434"/>
    </row>
    <row r="19" spans="1:17" x14ac:dyDescent="0.25">
      <c r="C19" s="18"/>
    </row>
    <row r="20" spans="1:17" x14ac:dyDescent="0.25">
      <c r="B20" s="158" t="s">
        <v>87</v>
      </c>
      <c r="C20" s="11"/>
      <c r="D20" s="208" t="s">
        <v>80</v>
      </c>
      <c r="E20" s="209" t="s">
        <v>79</v>
      </c>
      <c r="F20" s="208" t="s">
        <v>78</v>
      </c>
      <c r="G20" s="208" t="s">
        <v>61</v>
      </c>
      <c r="H20" s="208" t="s">
        <v>103</v>
      </c>
      <c r="I20" s="208" t="s">
        <v>76</v>
      </c>
      <c r="J20" s="210" t="s">
        <v>279</v>
      </c>
      <c r="L20" s="432">
        <v>2016</v>
      </c>
      <c r="M20" s="435"/>
      <c r="N20" s="432">
        <v>2015</v>
      </c>
      <c r="O20" s="432"/>
    </row>
    <row r="21" spans="1:17" x14ac:dyDescent="0.25">
      <c r="A21" s="126" t="s">
        <v>562</v>
      </c>
      <c r="B21" s="35"/>
      <c r="C21" s="68" t="s">
        <v>135</v>
      </c>
      <c r="D21" s="36">
        <v>1411</v>
      </c>
      <c r="E21" s="37">
        <v>0.05</v>
      </c>
      <c r="F21" s="80">
        <f>SUM(F22:F27)</f>
        <v>2462</v>
      </c>
      <c r="G21" s="38">
        <f>SUM(G22:G27)</f>
        <v>4.9080671296296288</v>
      </c>
      <c r="H21" s="38"/>
      <c r="I21" s="324">
        <f>SUM(I22:I27)</f>
        <v>9423.4888888888891</v>
      </c>
      <c r="J21" s="37">
        <f>(((G21/P21)*100)-100)/100</f>
        <v>0.21369632476895631</v>
      </c>
      <c r="L21" s="218" t="s">
        <v>85</v>
      </c>
      <c r="M21" s="219" t="s">
        <v>86</v>
      </c>
      <c r="N21" s="218" t="s">
        <v>85</v>
      </c>
      <c r="O21" s="218" t="s">
        <v>86</v>
      </c>
      <c r="P21" s="136">
        <f>SUM(P22:P27)</f>
        <v>4.0439004629629629</v>
      </c>
      <c r="Q21" s="135" t="s">
        <v>280</v>
      </c>
    </row>
    <row r="22" spans="1:17" x14ac:dyDescent="0.25">
      <c r="A22" s="126" t="s">
        <v>261</v>
      </c>
      <c r="B22" s="1" t="s">
        <v>257</v>
      </c>
      <c r="C22" s="259" t="s">
        <v>106</v>
      </c>
      <c r="D22" s="8">
        <v>562</v>
      </c>
      <c r="E22" s="17">
        <v>-0.04</v>
      </c>
      <c r="F22" s="8">
        <v>562</v>
      </c>
      <c r="G22" s="6">
        <f>((M22*60*24)*L22)/(60*60*24)</f>
        <v>1.7828240740740737</v>
      </c>
      <c r="H22" s="6">
        <f>(G22/$G$21)*100</f>
        <v>36.324362055101084</v>
      </c>
      <c r="I22" s="325">
        <f t="shared" ref="I22:I27" si="4">wertAT*G22*24</f>
        <v>3423.0222222222219</v>
      </c>
      <c r="J22" s="17">
        <f>(((G22/P22)*100)-100)/100</f>
        <v>-2.9975566135166928E-2</v>
      </c>
      <c r="L22" s="151">
        <v>794</v>
      </c>
      <c r="M22" s="222">
        <v>0.13472222222222222</v>
      </c>
      <c r="N22" s="8">
        <v>802</v>
      </c>
      <c r="O22" s="54">
        <v>0.13749999999999998</v>
      </c>
      <c r="P22" s="125">
        <f>((O22*60*24)*N22)/(60*60*24)</f>
        <v>1.837916666666666</v>
      </c>
    </row>
    <row r="23" spans="1:17" x14ac:dyDescent="0.25">
      <c r="A23" s="126" t="s">
        <v>265</v>
      </c>
      <c r="B23" s="1" t="s">
        <v>257</v>
      </c>
      <c r="C23" s="259" t="s">
        <v>108</v>
      </c>
      <c r="D23" s="8">
        <v>556</v>
      </c>
      <c r="E23" s="16">
        <v>0.05</v>
      </c>
      <c r="F23" s="8">
        <v>555</v>
      </c>
      <c r="G23" s="6">
        <f>((M23*60*24)*L23)/(60*60*24)</f>
        <v>1.1259722222222222</v>
      </c>
      <c r="H23" s="6">
        <f t="shared" ref="H23:H24" si="5">(G23/$G$21)*100</f>
        <v>22.941255538760121</v>
      </c>
      <c r="I23" s="325">
        <f t="shared" si="4"/>
        <v>2161.8666666666663</v>
      </c>
      <c r="J23" s="16">
        <f t="shared" ref="J23:J24" si="6">(((G23/P23)*100)-100)/100</f>
        <v>0.11525851197982334</v>
      </c>
      <c r="L23" s="60">
        <v>737</v>
      </c>
      <c r="M23" s="222">
        <v>9.1666666666666674E-2</v>
      </c>
      <c r="N23" s="8">
        <v>715</v>
      </c>
      <c r="O23" s="54">
        <v>8.4722222222222213E-2</v>
      </c>
      <c r="P23" s="125">
        <f t="shared" ref="P23:P24" si="7">((O23*60*24)*N23)/(60*60*24)</f>
        <v>1.0096064814814816</v>
      </c>
    </row>
    <row r="24" spans="1:17" x14ac:dyDescent="0.25">
      <c r="A24" s="126" t="s">
        <v>266</v>
      </c>
      <c r="B24" s="1" t="s">
        <v>257</v>
      </c>
      <c r="C24" s="259" t="s">
        <v>109</v>
      </c>
      <c r="D24" s="8">
        <v>472</v>
      </c>
      <c r="E24" s="16">
        <v>1.52</v>
      </c>
      <c r="F24" s="8">
        <v>752</v>
      </c>
      <c r="G24" s="6">
        <f>((M24*60*24)*L24)/(60*60*24)</f>
        <v>1.4118055555555555</v>
      </c>
      <c r="H24" s="6">
        <f t="shared" si="5"/>
        <v>28.765000931478557</v>
      </c>
      <c r="I24" s="325">
        <f t="shared" si="4"/>
        <v>2710.6666666666665</v>
      </c>
      <c r="J24" s="16">
        <f t="shared" si="6"/>
        <v>2.573877120506284</v>
      </c>
      <c r="L24" s="60">
        <v>1070</v>
      </c>
      <c r="M24" s="222">
        <v>7.9166666666666663E-2</v>
      </c>
      <c r="N24" s="8">
        <v>367</v>
      </c>
      <c r="O24" s="54">
        <v>6.458333333333334E-2</v>
      </c>
      <c r="P24" s="125">
        <f t="shared" si="7"/>
        <v>0.3950347222222223</v>
      </c>
    </row>
    <row r="25" spans="1:17" x14ac:dyDescent="0.25">
      <c r="A25" s="126" t="s">
        <v>1040</v>
      </c>
      <c r="B25" s="1" t="s">
        <v>257</v>
      </c>
      <c r="C25" s="259" t="s">
        <v>341</v>
      </c>
      <c r="D25" s="8">
        <v>214</v>
      </c>
      <c r="E25" s="16">
        <v>0.02</v>
      </c>
      <c r="F25" s="8">
        <v>437</v>
      </c>
      <c r="G25" s="6">
        <f>((M25*60*24)*L25)/(60*60*24)</f>
        <v>0.3908564814814815</v>
      </c>
      <c r="H25" s="6">
        <f t="shared" ref="H25:H27" si="8">(G25/$G$21)*100</f>
        <v>7.9635520696510156</v>
      </c>
      <c r="I25" s="325">
        <f t="shared" si="4"/>
        <v>750.44444444444446</v>
      </c>
      <c r="J25" s="17">
        <f t="shared" ref="J25:J27" si="9">(((G25/P25)*100)-100)/100</f>
        <v>-0.35469693495375665</v>
      </c>
      <c r="L25" s="60">
        <v>614</v>
      </c>
      <c r="M25" s="222">
        <v>3.8194444444444441E-2</v>
      </c>
      <c r="N25" s="8">
        <v>623</v>
      </c>
      <c r="O25" s="54">
        <v>5.8333333333333327E-2</v>
      </c>
      <c r="P25" s="125">
        <f t="shared" ref="P25:P27" si="10">((O25*60*24)*N25)/(60*60*24)</f>
        <v>0.60569444444444431</v>
      </c>
    </row>
    <row r="26" spans="1:17" x14ac:dyDescent="0.25">
      <c r="A26" s="126" t="s">
        <v>267</v>
      </c>
      <c r="B26" s="1" t="s">
        <v>257</v>
      </c>
      <c r="C26" s="259" t="s">
        <v>110</v>
      </c>
      <c r="D26" s="8">
        <v>109</v>
      </c>
      <c r="E26" s="16">
        <v>0.03</v>
      </c>
      <c r="F26" s="8">
        <v>110</v>
      </c>
      <c r="G26" s="6">
        <f t="shared" ref="G26:G27" si="11">((M26*60*24)*L26)/(60*60*24)</f>
        <v>0.14313657407407407</v>
      </c>
      <c r="H26" s="6">
        <f t="shared" si="8"/>
        <v>2.9163532260993219</v>
      </c>
      <c r="I26" s="325">
        <f t="shared" si="4"/>
        <v>274.82222222222219</v>
      </c>
      <c r="J26" s="16">
        <f t="shared" si="9"/>
        <v>1.0375816993464041E-2</v>
      </c>
      <c r="L26" s="60">
        <v>149</v>
      </c>
      <c r="M26" s="222">
        <v>5.7638888888888885E-2</v>
      </c>
      <c r="N26" s="151">
        <v>144</v>
      </c>
      <c r="O26" s="332">
        <v>5.9027777777777783E-2</v>
      </c>
      <c r="P26" s="125">
        <f t="shared" si="10"/>
        <v>0.14166666666666666</v>
      </c>
    </row>
    <row r="27" spans="1:17" x14ac:dyDescent="0.25">
      <c r="A27" s="126" t="s">
        <v>1041</v>
      </c>
      <c r="B27" s="29" t="s">
        <v>257</v>
      </c>
      <c r="C27" s="70" t="s">
        <v>1039</v>
      </c>
      <c r="D27" s="10">
        <v>46</v>
      </c>
      <c r="E27" s="53">
        <v>-0.4</v>
      </c>
      <c r="F27" s="10">
        <v>46</v>
      </c>
      <c r="G27" s="12">
        <f t="shared" si="11"/>
        <v>5.3472222222222213E-2</v>
      </c>
      <c r="H27" s="12">
        <f t="shared" si="8"/>
        <v>1.0894761789099106</v>
      </c>
      <c r="I27" s="326">
        <f t="shared" si="4"/>
        <v>102.66666666666664</v>
      </c>
      <c r="J27" s="95">
        <f t="shared" si="9"/>
        <v>-9.4339622641511772E-3</v>
      </c>
      <c r="L27" s="50">
        <v>55</v>
      </c>
      <c r="M27" s="186">
        <v>5.8333333333333327E-2</v>
      </c>
      <c r="N27" s="10">
        <v>88</v>
      </c>
      <c r="O27" s="157">
        <v>3.6805555555555557E-2</v>
      </c>
      <c r="P27" s="156">
        <f t="shared" si="10"/>
        <v>5.3981481481481484E-2</v>
      </c>
    </row>
    <row r="30" spans="1:17" x14ac:dyDescent="0.25">
      <c r="A30" s="56" t="s">
        <v>126</v>
      </c>
      <c r="B30" s="42" t="s">
        <v>123</v>
      </c>
      <c r="C30" s="41"/>
      <c r="D30" s="41"/>
      <c r="E30" s="41"/>
      <c r="F30" s="41"/>
      <c r="G30" s="41"/>
      <c r="H30" s="41"/>
      <c r="I30" s="434" t="s">
        <v>1042</v>
      </c>
      <c r="J30" s="434"/>
    </row>
    <row r="31" spans="1:17" x14ac:dyDescent="0.25">
      <c r="C31" s="18"/>
    </row>
    <row r="32" spans="1:17" x14ac:dyDescent="0.25">
      <c r="B32" s="158" t="s">
        <v>87</v>
      </c>
      <c r="C32" s="11"/>
      <c r="D32" s="208" t="s">
        <v>80</v>
      </c>
      <c r="E32" s="209" t="s">
        <v>79</v>
      </c>
      <c r="F32" s="208" t="s">
        <v>78</v>
      </c>
      <c r="G32" s="208" t="s">
        <v>61</v>
      </c>
      <c r="H32" s="208" t="s">
        <v>103</v>
      </c>
      <c r="I32" s="208" t="s">
        <v>76</v>
      </c>
      <c r="J32" s="210" t="s">
        <v>279</v>
      </c>
      <c r="L32" s="432">
        <v>2016</v>
      </c>
      <c r="M32" s="432"/>
      <c r="N32" s="433">
        <v>2015</v>
      </c>
      <c r="O32" s="432"/>
    </row>
    <row r="33" spans="1:17" x14ac:dyDescent="0.25">
      <c r="A33" s="126" t="s">
        <v>563</v>
      </c>
      <c r="B33" s="35" t="s">
        <v>356</v>
      </c>
      <c r="C33" s="68" t="s">
        <v>387</v>
      </c>
      <c r="D33" s="36">
        <v>523</v>
      </c>
      <c r="E33" s="190" t="s">
        <v>77</v>
      </c>
      <c r="F33" s="80">
        <f>SUM(F34:F42)</f>
        <v>829</v>
      </c>
      <c r="G33" s="38">
        <f>SUM(G34:G42)</f>
        <v>0.86335648148148147</v>
      </c>
      <c r="H33" s="38"/>
      <c r="I33" s="324">
        <f>SUM(I34:I42)</f>
        <v>1657.6444444444442</v>
      </c>
      <c r="J33" s="190" t="s">
        <v>77</v>
      </c>
      <c r="L33" s="218" t="s">
        <v>85</v>
      </c>
      <c r="M33" s="215" t="s">
        <v>86</v>
      </c>
      <c r="N33" s="218" t="s">
        <v>85</v>
      </c>
      <c r="O33" s="218" t="s">
        <v>86</v>
      </c>
      <c r="P33" s="136">
        <f>SUM(P34:P42)</f>
        <v>0</v>
      </c>
      <c r="Q33" s="135" t="s">
        <v>280</v>
      </c>
    </row>
    <row r="34" spans="1:17" x14ac:dyDescent="0.25">
      <c r="A34" s="126" t="s">
        <v>269</v>
      </c>
      <c r="B34" s="1" t="s">
        <v>356</v>
      </c>
      <c r="C34" s="275" t="s">
        <v>113</v>
      </c>
      <c r="D34" s="8">
        <v>47</v>
      </c>
      <c r="E34" s="191" t="s">
        <v>77</v>
      </c>
      <c r="F34" s="8">
        <v>99</v>
      </c>
      <c r="G34" s="6">
        <f>((M34*60*24)*L34)/(60*60*24)</f>
        <v>8.2395833333333349E-2</v>
      </c>
      <c r="H34" s="6">
        <f>(G34/$G$33)*100</f>
        <v>9.5436630291980595</v>
      </c>
      <c r="I34" s="325">
        <f t="shared" ref="I34:I42" si="12">wertAT*G34*24</f>
        <v>158.20000000000002</v>
      </c>
      <c r="J34" s="191" t="s">
        <v>77</v>
      </c>
      <c r="L34" s="8">
        <v>113</v>
      </c>
      <c r="M34" s="222">
        <v>4.3750000000000004E-2</v>
      </c>
      <c r="N34" s="8"/>
      <c r="O34" s="54"/>
      <c r="P34" s="125">
        <f>((O34*60*24)*N34)/(60*60*24)</f>
        <v>0</v>
      </c>
    </row>
    <row r="35" spans="1:17" x14ac:dyDescent="0.25">
      <c r="A35" s="126" t="s">
        <v>270</v>
      </c>
      <c r="B35" s="1" t="s">
        <v>356</v>
      </c>
      <c r="C35" s="275" t="s">
        <v>114</v>
      </c>
      <c r="D35" s="8">
        <v>58</v>
      </c>
      <c r="E35" s="191" t="s">
        <v>77</v>
      </c>
      <c r="F35" s="8">
        <v>88</v>
      </c>
      <c r="G35" s="6">
        <f t="shared" ref="G35:G42" si="13">((M35*60*24)*L35)/(60*60*24)</f>
        <v>5.1388888888888887E-2</v>
      </c>
      <c r="H35" s="6">
        <f t="shared" ref="H35:H42" si="14">(G35/$G$33)*100</f>
        <v>5.9522213582861889</v>
      </c>
      <c r="I35" s="325">
        <f t="shared" si="12"/>
        <v>98.666666666666657</v>
      </c>
      <c r="J35" s="191" t="s">
        <v>77</v>
      </c>
      <c r="L35" s="8">
        <v>111</v>
      </c>
      <c r="M35" s="222">
        <v>2.7777777777777776E-2</v>
      </c>
      <c r="N35" s="8"/>
      <c r="O35" s="54"/>
      <c r="P35" s="125">
        <f t="shared" ref="P35:P42" si="15">((O35*60*24)*N35)/(60*60*24)</f>
        <v>0</v>
      </c>
    </row>
    <row r="36" spans="1:17" x14ac:dyDescent="0.25">
      <c r="A36" s="126" t="s">
        <v>271</v>
      </c>
      <c r="B36" s="1" t="s">
        <v>356</v>
      </c>
      <c r="C36" s="275" t="s">
        <v>115</v>
      </c>
      <c r="D36" s="8">
        <v>54</v>
      </c>
      <c r="E36" s="191" t="s">
        <v>77</v>
      </c>
      <c r="F36" s="8">
        <v>103</v>
      </c>
      <c r="G36" s="6">
        <f t="shared" si="13"/>
        <v>0.10847222222222222</v>
      </c>
      <c r="H36" s="6">
        <f t="shared" si="14"/>
        <v>12.564013191409495</v>
      </c>
      <c r="I36" s="325">
        <f t="shared" si="12"/>
        <v>208.26666666666665</v>
      </c>
      <c r="J36" s="191" t="s">
        <v>77</v>
      </c>
      <c r="L36" s="8">
        <v>132</v>
      </c>
      <c r="M36" s="222">
        <v>4.9305555555555554E-2</v>
      </c>
      <c r="N36" s="8"/>
      <c r="O36" s="54"/>
      <c r="P36" s="125">
        <f t="shared" si="15"/>
        <v>0</v>
      </c>
    </row>
    <row r="37" spans="1:17" x14ac:dyDescent="0.25">
      <c r="A37" s="126" t="s">
        <v>272</v>
      </c>
      <c r="B37" s="1" t="s">
        <v>356</v>
      </c>
      <c r="C37" s="275" t="s">
        <v>116</v>
      </c>
      <c r="D37" s="8">
        <v>203</v>
      </c>
      <c r="E37" s="191" t="s">
        <v>77</v>
      </c>
      <c r="F37" s="8">
        <v>277</v>
      </c>
      <c r="G37" s="6">
        <f t="shared" si="13"/>
        <v>0.31155092592592593</v>
      </c>
      <c r="H37" s="6">
        <f t="shared" si="14"/>
        <v>36.086012279808024</v>
      </c>
      <c r="I37" s="325">
        <f t="shared" si="12"/>
        <v>598.17777777777781</v>
      </c>
      <c r="J37" s="191" t="s">
        <v>77</v>
      </c>
      <c r="L37" s="8">
        <v>313</v>
      </c>
      <c r="M37" s="222">
        <v>5.9722222222222225E-2</v>
      </c>
      <c r="N37" s="8"/>
      <c r="O37" s="54"/>
      <c r="P37" s="125">
        <f t="shared" si="15"/>
        <v>0</v>
      </c>
    </row>
    <row r="38" spans="1:17" x14ac:dyDescent="0.25">
      <c r="A38" s="126" t="s">
        <v>274</v>
      </c>
      <c r="B38" s="59" t="s">
        <v>257</v>
      </c>
      <c r="C38" s="330" t="s">
        <v>117</v>
      </c>
      <c r="D38" s="260"/>
      <c r="E38" s="191" t="s">
        <v>77</v>
      </c>
      <c r="F38" s="260" t="s">
        <v>77</v>
      </c>
      <c r="G38" s="6"/>
      <c r="H38" s="6"/>
      <c r="I38" s="325"/>
      <c r="J38" s="191" t="s">
        <v>77</v>
      </c>
      <c r="L38" s="8"/>
      <c r="M38" s="222"/>
      <c r="N38" s="8"/>
      <c r="P38" s="125"/>
    </row>
    <row r="39" spans="1:17" x14ac:dyDescent="0.25">
      <c r="A39" s="126" t="s">
        <v>275</v>
      </c>
      <c r="B39" s="1" t="s">
        <v>356</v>
      </c>
      <c r="C39" s="275" t="s">
        <v>118</v>
      </c>
      <c r="D39" s="8">
        <v>39</v>
      </c>
      <c r="E39" s="191" t="s">
        <v>77</v>
      </c>
      <c r="F39" s="8">
        <v>39</v>
      </c>
      <c r="G39" s="6">
        <f t="shared" si="13"/>
        <v>4.175925925925926E-2</v>
      </c>
      <c r="H39" s="6">
        <f t="shared" si="14"/>
        <v>4.8368501488055342</v>
      </c>
      <c r="I39" s="325">
        <f t="shared" si="12"/>
        <v>80.177777777777777</v>
      </c>
      <c r="J39" s="191" t="s">
        <v>77</v>
      </c>
      <c r="L39" s="8">
        <v>41</v>
      </c>
      <c r="M39" s="222">
        <v>6.1111111111111116E-2</v>
      </c>
      <c r="N39" s="8"/>
      <c r="O39" s="54"/>
      <c r="P39" s="125">
        <f t="shared" si="15"/>
        <v>0</v>
      </c>
    </row>
    <row r="40" spans="1:17" x14ac:dyDescent="0.25">
      <c r="A40" s="126" t="s">
        <v>276</v>
      </c>
      <c r="B40" s="1" t="s">
        <v>257</v>
      </c>
      <c r="C40" s="330" t="s">
        <v>119</v>
      </c>
      <c r="D40" s="260"/>
      <c r="E40" s="191" t="s">
        <v>77</v>
      </c>
      <c r="F40" s="260" t="s">
        <v>77</v>
      </c>
      <c r="G40" s="6"/>
      <c r="H40" s="6"/>
      <c r="I40" s="325"/>
      <c r="J40" s="191" t="s">
        <v>77</v>
      </c>
      <c r="L40" s="8"/>
      <c r="M40" s="222"/>
      <c r="N40" s="8"/>
      <c r="P40" s="125"/>
    </row>
    <row r="41" spans="1:17" x14ac:dyDescent="0.25">
      <c r="A41" s="126" t="s">
        <v>277</v>
      </c>
      <c r="B41" s="261" t="s">
        <v>1024</v>
      </c>
      <c r="C41" s="275" t="s">
        <v>121</v>
      </c>
      <c r="D41" s="8">
        <v>84</v>
      </c>
      <c r="E41" s="191" t="s">
        <v>77</v>
      </c>
      <c r="F41" s="8">
        <v>146</v>
      </c>
      <c r="G41" s="6">
        <f t="shared" si="13"/>
        <v>0.11215277777777778</v>
      </c>
      <c r="H41" s="6">
        <f t="shared" si="14"/>
        <v>12.990320937340805</v>
      </c>
      <c r="I41" s="325">
        <f t="shared" si="12"/>
        <v>215.33333333333337</v>
      </c>
      <c r="J41" s="191" t="s">
        <v>77</v>
      </c>
      <c r="L41" s="8">
        <v>170</v>
      </c>
      <c r="M41" s="222">
        <v>3.9583333333333331E-2</v>
      </c>
      <c r="N41" s="8"/>
      <c r="O41" s="54"/>
      <c r="P41" s="125">
        <f t="shared" si="15"/>
        <v>0</v>
      </c>
    </row>
    <row r="42" spans="1:17" x14ac:dyDescent="0.25">
      <c r="A42" s="126" t="s">
        <v>278</v>
      </c>
      <c r="B42" s="9" t="s">
        <v>356</v>
      </c>
      <c r="C42" s="70" t="s">
        <v>122</v>
      </c>
      <c r="D42" s="10">
        <v>31</v>
      </c>
      <c r="E42" s="193" t="s">
        <v>77</v>
      </c>
      <c r="F42" s="10">
        <v>77</v>
      </c>
      <c r="G42" s="12">
        <f t="shared" si="13"/>
        <v>0.15563657407407408</v>
      </c>
      <c r="H42" s="12">
        <f t="shared" si="14"/>
        <v>18.02691905515189</v>
      </c>
      <c r="I42" s="326">
        <f t="shared" si="12"/>
        <v>298.82222222222219</v>
      </c>
      <c r="J42" s="193" t="s">
        <v>77</v>
      </c>
      <c r="L42" s="10">
        <v>113</v>
      </c>
      <c r="M42" s="186">
        <v>8.2638888888888887E-2</v>
      </c>
      <c r="N42" s="10"/>
      <c r="O42" s="157"/>
      <c r="P42" s="156">
        <f t="shared" si="15"/>
        <v>0</v>
      </c>
    </row>
  </sheetData>
  <mergeCells count="9">
    <mergeCell ref="I30:J30"/>
    <mergeCell ref="L32:M32"/>
    <mergeCell ref="N32:O32"/>
    <mergeCell ref="I8:J8"/>
    <mergeCell ref="L10:M10"/>
    <mergeCell ref="N10:O10"/>
    <mergeCell ref="I18:J18"/>
    <mergeCell ref="L20:M20"/>
    <mergeCell ref="N20:O20"/>
  </mergeCells>
  <hyperlinks>
    <hyperlink ref="I30" r:id="rId1"/>
    <hyperlink ref="C11" r:id="rId2"/>
    <hyperlink ref="I8" r:id="rId3"/>
    <hyperlink ref="C12" r:id="rId4"/>
    <hyperlink ref="C13" r:id="rId5"/>
    <hyperlink ref="C14" r:id="rId6"/>
    <hyperlink ref="C15" r:id="rId7"/>
    <hyperlink ref="C22" r:id="rId8"/>
    <hyperlink ref="C25" r:id="rId9"/>
    <hyperlink ref="C26" r:id="rId10"/>
    <hyperlink ref="C27" r:id="rId11"/>
    <hyperlink ref="C33" r:id="rId12"/>
    <hyperlink ref="C34" r:id="rId13"/>
    <hyperlink ref="C35" r:id="rId14"/>
    <hyperlink ref="C36" r:id="rId15"/>
    <hyperlink ref="C37" r:id="rId16"/>
    <hyperlink ref="C39" r:id="rId17"/>
    <hyperlink ref="C41" r:id="rId18"/>
    <hyperlink ref="C42" r:id="rId19"/>
    <hyperlink ref="J2" r:id="rId20"/>
    <hyperlink ref="I18" r:id="rId21"/>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20" location="leg.sessions" display="Sessions"/>
    <hyperlink ref="E20" location="leg.trend" display="Trend"/>
    <hyperlink ref="F20" location="leg.uniquePageviews" display="uniquePageviews"/>
    <hyperlink ref="G20" location="leg.interventionstage" display="Interventionstage"/>
    <hyperlink ref="H20" location="leg.proz.verteilung" display="% Verteilung"/>
    <hyperlink ref="I20" location="leg.wert" display="Wert"/>
    <hyperlink ref="J20" location="leg.verlauf" display="Verlauf"/>
    <hyperlink ref="D32" location="leg.sessions" display="Sessions"/>
    <hyperlink ref="E32" location="leg.trend" display="Trend"/>
    <hyperlink ref="F32" location="leg.uniquePageviews" display="uniquePageviews"/>
    <hyperlink ref="G32" location="leg.interventionstage" display="Interventionstage"/>
    <hyperlink ref="H32" location="leg.proz.verteilung" display="% Verteilung"/>
    <hyperlink ref="I32" location="leg.wert" display="Wert"/>
    <hyperlink ref="J32"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20" location="leg.onlineseit" display="Online seit…"/>
    <hyperlink ref="B32"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21" location="leg.pageviews" display="pageviews"/>
    <hyperlink ref="M21" location="leg.avgTimeOnPage" display="avgTimeOnPage"/>
    <hyperlink ref="N21" location="leg.pageviews" display="pageviews"/>
    <hyperlink ref="O21" location="leg.avgTimeOnPage" display="avgTimeOnPage"/>
    <hyperlink ref="L33" location="leg.pageviews" display="pageviews"/>
    <hyperlink ref="M33" location="leg.avgTimeOnPage" display="avgTimeOnPage"/>
    <hyperlink ref="N33" location="leg.pageviews" display="pageviews"/>
    <hyperlink ref="O33" location="leg.avgTimeOnPage" display="avgTimeOnPage"/>
    <hyperlink ref="B41" location="'AT - J - Konflikte, Krise'!AT.J.Gewalt.Cybermobbing" display="-&gt;"/>
    <hyperlink ref="C24" r:id="rId22"/>
    <hyperlink ref="C21" r:id="rId23"/>
    <hyperlink ref="C23" r:id="rId24"/>
  </hyperlinks>
  <pageMargins left="0.7" right="0.7" top="0.78740157499999996" bottom="0.78740157499999996" header="0.3" footer="0.3"/>
  <pageSetup paperSize="9" orientation="portrait" r:id="rId25"/>
  <drawing r:id="rId2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A2:Q75"/>
  <sheetViews>
    <sheetView workbookViewId="0"/>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431</v>
      </c>
      <c r="C2" s="43"/>
      <c r="D2" s="43"/>
      <c r="E2" s="45"/>
      <c r="F2" s="436" t="s">
        <v>1043</v>
      </c>
      <c r="G2" s="436"/>
      <c r="H2" s="436"/>
      <c r="I2" s="436"/>
      <c r="J2" s="436"/>
    </row>
    <row r="3" spans="1:17" x14ac:dyDescent="0.25">
      <c r="I3" s="55"/>
    </row>
    <row r="4" spans="1:17" x14ac:dyDescent="0.25">
      <c r="B4" s="158" t="s">
        <v>87</v>
      </c>
      <c r="C4" s="11"/>
      <c r="D4" s="208" t="s">
        <v>80</v>
      </c>
      <c r="E4" s="209" t="s">
        <v>79</v>
      </c>
      <c r="F4" s="208" t="s">
        <v>78</v>
      </c>
      <c r="G4" s="88"/>
      <c r="H4" s="88"/>
      <c r="I4" s="88"/>
      <c r="J4" s="140"/>
    </row>
    <row r="5" spans="1:17" x14ac:dyDescent="0.25">
      <c r="A5" s="126" t="s">
        <v>559</v>
      </c>
      <c r="B5" s="35" t="s">
        <v>257</v>
      </c>
      <c r="C5" s="35" t="s">
        <v>292</v>
      </c>
      <c r="D5" s="36">
        <v>5973</v>
      </c>
      <c r="E5" s="37">
        <v>0.36</v>
      </c>
      <c r="F5" s="36">
        <v>5974</v>
      </c>
      <c r="G5" s="62"/>
      <c r="H5" s="62"/>
      <c r="I5" s="63"/>
      <c r="J5" s="140"/>
    </row>
    <row r="8" spans="1:17" x14ac:dyDescent="0.25">
      <c r="A8" s="56" t="s">
        <v>154</v>
      </c>
      <c r="B8" s="42" t="s">
        <v>283</v>
      </c>
      <c r="C8" s="41"/>
      <c r="D8" s="41"/>
      <c r="E8" s="41"/>
      <c r="F8" s="41"/>
      <c r="G8" s="41"/>
      <c r="H8" s="41"/>
      <c r="I8" s="434" t="s">
        <v>1044</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458</v>
      </c>
      <c r="B11" s="35"/>
      <c r="C11" s="68" t="s">
        <v>6</v>
      </c>
      <c r="D11" s="36">
        <v>6698</v>
      </c>
      <c r="E11" s="266">
        <v>3.0000000000000001E-3</v>
      </c>
      <c r="F11" s="80">
        <f>SUM(F12:F20)</f>
        <v>14203</v>
      </c>
      <c r="G11" s="38">
        <f>SUM(G12:G20)</f>
        <v>26.730104166666663</v>
      </c>
      <c r="H11" s="38"/>
      <c r="I11" s="324">
        <f>SUM(I12:I20)</f>
        <v>51321.799999999988</v>
      </c>
      <c r="J11" s="165">
        <f>(((G11/P11)*100)-100)/100</f>
        <v>1.1856718683116441E-2</v>
      </c>
      <c r="L11" s="218" t="s">
        <v>85</v>
      </c>
      <c r="M11" s="219" t="s">
        <v>86</v>
      </c>
      <c r="N11" s="218" t="s">
        <v>85</v>
      </c>
      <c r="O11" s="218" t="s">
        <v>86</v>
      </c>
      <c r="P11" s="136">
        <f>SUM(P12:P20)</f>
        <v>26.416886574074073</v>
      </c>
      <c r="Q11" s="135" t="s">
        <v>280</v>
      </c>
    </row>
    <row r="12" spans="1:17" x14ac:dyDescent="0.25">
      <c r="A12" s="126" t="s">
        <v>301</v>
      </c>
      <c r="B12" s="1" t="s">
        <v>257</v>
      </c>
      <c r="C12" s="259" t="s">
        <v>109</v>
      </c>
      <c r="D12" s="8">
        <v>4174</v>
      </c>
      <c r="E12" s="16">
        <v>0.04</v>
      </c>
      <c r="F12" s="8">
        <v>8457</v>
      </c>
      <c r="G12" s="6">
        <f t="shared" ref="G12:G20" si="0">((M12*60*24)*L12)/(60*60*24)</f>
        <v>19.034999999999997</v>
      </c>
      <c r="H12" s="6">
        <f>(G12/$G$11)*100</f>
        <v>71.211843699948162</v>
      </c>
      <c r="I12" s="325">
        <f t="shared" ref="I12:I20" si="1">wertAT*G12*24</f>
        <v>36547.199999999997</v>
      </c>
      <c r="J12" s="166">
        <f>(((G12/P12)*100)-100)/100</f>
        <v>4.7310407805742756E-2</v>
      </c>
      <c r="L12" s="180">
        <v>11421</v>
      </c>
      <c r="M12" s="220">
        <v>9.9999999999999992E-2</v>
      </c>
      <c r="N12" s="131">
        <v>11807</v>
      </c>
      <c r="O12" s="130">
        <v>9.2361111111111116E-2</v>
      </c>
      <c r="P12" s="125">
        <f>((O12*60*24)*N12)/(60*60*24)</f>
        <v>18.175127314814816</v>
      </c>
    </row>
    <row r="13" spans="1:17" x14ac:dyDescent="0.25">
      <c r="A13" s="126" t="s">
        <v>302</v>
      </c>
      <c r="B13" s="1" t="s">
        <v>257</v>
      </c>
      <c r="C13" s="259" t="s">
        <v>293</v>
      </c>
      <c r="D13" s="8">
        <v>546</v>
      </c>
      <c r="E13" s="17">
        <v>-0.2</v>
      </c>
      <c r="F13" s="8">
        <v>546</v>
      </c>
      <c r="G13" s="6">
        <f t="shared" si="0"/>
        <v>1.2965740740740741</v>
      </c>
      <c r="H13" s="6">
        <f t="shared" ref="H13:H20" si="2">(G13/$G$11)*100</f>
        <v>4.8506136227143681</v>
      </c>
      <c r="I13" s="325">
        <f t="shared" si="1"/>
        <v>2489.4222222222224</v>
      </c>
      <c r="J13" s="168">
        <f t="shared" ref="J13:J20" si="3">(((G13/P13)*100)-100)/100</f>
        <v>-0.35457033388067882</v>
      </c>
      <c r="L13" s="180">
        <v>737</v>
      </c>
      <c r="M13" s="220">
        <v>0.10555555555555556</v>
      </c>
      <c r="N13" s="131">
        <v>1015</v>
      </c>
      <c r="O13" s="130">
        <v>0.11875000000000001</v>
      </c>
      <c r="P13" s="125">
        <f t="shared" ref="P13:P20" si="4">((O13*60*24)*N13)/(60*60*24)</f>
        <v>2.0088541666666671</v>
      </c>
    </row>
    <row r="14" spans="1:17" x14ac:dyDescent="0.25">
      <c r="A14" s="126" t="s">
        <v>303</v>
      </c>
      <c r="B14" s="1" t="s">
        <v>257</v>
      </c>
      <c r="C14" s="259" t="s">
        <v>294</v>
      </c>
      <c r="D14" s="8">
        <v>2134</v>
      </c>
      <c r="E14" s="16">
        <v>7.0000000000000007E-2</v>
      </c>
      <c r="F14" s="8">
        <v>2134</v>
      </c>
      <c r="G14" s="6">
        <f t="shared" si="0"/>
        <v>2.3630208333333331</v>
      </c>
      <c r="H14" s="6">
        <f t="shared" si="2"/>
        <v>8.8402978851092531</v>
      </c>
      <c r="I14" s="325">
        <f t="shared" si="1"/>
        <v>4537</v>
      </c>
      <c r="J14" s="166">
        <f t="shared" si="3"/>
        <v>0.25582811519677162</v>
      </c>
      <c r="L14" s="180">
        <v>3141</v>
      </c>
      <c r="M14" s="220">
        <v>4.5138888888888888E-2</v>
      </c>
      <c r="N14" s="131">
        <v>2803</v>
      </c>
      <c r="O14" s="130">
        <v>4.027777777777778E-2</v>
      </c>
      <c r="P14" s="125">
        <f t="shared" si="4"/>
        <v>1.881643518518519</v>
      </c>
    </row>
    <row r="15" spans="1:17" x14ac:dyDescent="0.25">
      <c r="A15" s="126" t="s">
        <v>304</v>
      </c>
      <c r="B15" s="143" t="s">
        <v>257</v>
      </c>
      <c r="C15" s="144" t="s">
        <v>295</v>
      </c>
      <c r="D15" s="145">
        <v>915</v>
      </c>
      <c r="E15" s="171">
        <v>0.08</v>
      </c>
      <c r="F15" s="145">
        <v>915</v>
      </c>
      <c r="G15" s="147">
        <f t="shared" si="0"/>
        <v>2.0662500000000001</v>
      </c>
      <c r="H15" s="147">
        <f t="shared" si="2"/>
        <v>7.7300484394545803</v>
      </c>
      <c r="I15" s="325">
        <f t="shared" si="1"/>
        <v>3967.2000000000003</v>
      </c>
      <c r="J15" s="172">
        <f t="shared" si="3"/>
        <v>0.11225748570146905</v>
      </c>
      <c r="L15" s="180">
        <v>1653</v>
      </c>
      <c r="M15" s="220">
        <v>7.4999999999999997E-2</v>
      </c>
      <c r="N15" s="131">
        <v>1446</v>
      </c>
      <c r="O15" s="130">
        <v>7.7083333333333337E-2</v>
      </c>
      <c r="P15" s="125">
        <f t="shared" si="4"/>
        <v>1.8577083333333333</v>
      </c>
    </row>
    <row r="16" spans="1:17" x14ac:dyDescent="0.25">
      <c r="A16" s="126" t="s">
        <v>305</v>
      </c>
      <c r="B16" s="59" t="s">
        <v>257</v>
      </c>
      <c r="C16" s="150" t="s">
        <v>296</v>
      </c>
      <c r="D16" s="151">
        <v>343</v>
      </c>
      <c r="E16" s="152">
        <v>-0.21</v>
      </c>
      <c r="F16" s="151">
        <v>574</v>
      </c>
      <c r="G16" s="6">
        <f t="shared" si="0"/>
        <v>0.38277777777777777</v>
      </c>
      <c r="H16" s="6">
        <f t="shared" si="2"/>
        <v>1.4320100490110117</v>
      </c>
      <c r="I16" s="325">
        <f t="shared" si="1"/>
        <v>734.93333333333328</v>
      </c>
      <c r="J16" s="168">
        <f t="shared" si="3"/>
        <v>-0.27425938117182341</v>
      </c>
      <c r="L16" s="180">
        <v>689</v>
      </c>
      <c r="M16" s="220">
        <v>3.3333333333333333E-2</v>
      </c>
      <c r="N16" s="131">
        <v>1085</v>
      </c>
      <c r="O16" s="130">
        <v>2.9166666666666664E-2</v>
      </c>
      <c r="P16" s="125">
        <f t="shared" si="4"/>
        <v>0.52743055555555551</v>
      </c>
    </row>
    <row r="17" spans="1:17" x14ac:dyDescent="0.25">
      <c r="A17" s="126" t="s">
        <v>306</v>
      </c>
      <c r="B17" s="59" t="s">
        <v>257</v>
      </c>
      <c r="C17" s="150" t="s">
        <v>297</v>
      </c>
      <c r="D17" s="151">
        <v>226</v>
      </c>
      <c r="E17" s="152">
        <v>-0.18</v>
      </c>
      <c r="F17" s="151">
        <v>285</v>
      </c>
      <c r="G17" s="6">
        <f t="shared" si="0"/>
        <v>0.29149305555555555</v>
      </c>
      <c r="H17" s="6">
        <f t="shared" si="2"/>
        <v>1.0905047497684546</v>
      </c>
      <c r="I17" s="325">
        <f t="shared" si="1"/>
        <v>559.66666666666663</v>
      </c>
      <c r="J17" s="168">
        <f t="shared" si="3"/>
        <v>-7.6118855465884247E-2</v>
      </c>
      <c r="L17" s="180">
        <v>365</v>
      </c>
      <c r="M17" s="220">
        <v>4.7916666666666663E-2</v>
      </c>
      <c r="N17" s="131">
        <v>470</v>
      </c>
      <c r="O17" s="130">
        <v>4.027777777777778E-2</v>
      </c>
      <c r="P17" s="125">
        <f>((O17*60*24)*N17)/(60*60*24)</f>
        <v>0.31550925925925932</v>
      </c>
    </row>
    <row r="18" spans="1:17" x14ac:dyDescent="0.25">
      <c r="A18" s="126" t="s">
        <v>307</v>
      </c>
      <c r="B18" s="59" t="s">
        <v>257</v>
      </c>
      <c r="C18" s="150" t="s">
        <v>298</v>
      </c>
      <c r="D18" s="151">
        <v>558</v>
      </c>
      <c r="E18" s="152">
        <v>-0.17</v>
      </c>
      <c r="F18" s="151">
        <v>652</v>
      </c>
      <c r="G18" s="6">
        <f t="shared" si="0"/>
        <v>0.70687500000000003</v>
      </c>
      <c r="H18" s="6">
        <f t="shared" si="2"/>
        <v>2.6444902556028826</v>
      </c>
      <c r="I18" s="325">
        <f t="shared" si="1"/>
        <v>1357.2</v>
      </c>
      <c r="J18" s="168">
        <f t="shared" si="3"/>
        <v>-0.12936748920155666</v>
      </c>
      <c r="L18" s="180">
        <v>754</v>
      </c>
      <c r="M18" s="220">
        <v>5.6250000000000001E-2</v>
      </c>
      <c r="N18" s="131">
        <v>1047</v>
      </c>
      <c r="O18" s="130">
        <v>4.6527777777777779E-2</v>
      </c>
      <c r="P18" s="125">
        <f t="shared" si="4"/>
        <v>0.81190972222222224</v>
      </c>
    </row>
    <row r="19" spans="1:17" x14ac:dyDescent="0.25">
      <c r="A19" s="126" t="s">
        <v>308</v>
      </c>
      <c r="B19" s="59" t="s">
        <v>257</v>
      </c>
      <c r="C19" s="259" t="s">
        <v>299</v>
      </c>
      <c r="D19" s="8">
        <v>269</v>
      </c>
      <c r="E19" s="17">
        <v>-0.31</v>
      </c>
      <c r="F19" s="8">
        <v>314</v>
      </c>
      <c r="G19" s="6">
        <f t="shared" si="0"/>
        <v>0.28304398148148147</v>
      </c>
      <c r="H19" s="6">
        <f t="shared" si="2"/>
        <v>1.0588959164418326</v>
      </c>
      <c r="I19" s="325">
        <f t="shared" si="1"/>
        <v>543.44444444444446</v>
      </c>
      <c r="J19" s="168">
        <f t="shared" si="3"/>
        <v>-0.32608575837742493</v>
      </c>
      <c r="L19" s="180">
        <v>365</v>
      </c>
      <c r="M19" s="220">
        <v>4.6527777777777779E-2</v>
      </c>
      <c r="N19" s="131">
        <v>504</v>
      </c>
      <c r="O19" s="130">
        <v>4.9999999999999996E-2</v>
      </c>
      <c r="P19" s="125">
        <f t="shared" si="4"/>
        <v>0.41999999999999993</v>
      </c>
    </row>
    <row r="20" spans="1:17" x14ac:dyDescent="0.25">
      <c r="A20" s="126" t="s">
        <v>309</v>
      </c>
      <c r="B20" s="9" t="s">
        <v>257</v>
      </c>
      <c r="C20" s="70" t="s">
        <v>300</v>
      </c>
      <c r="D20" s="10">
        <v>277</v>
      </c>
      <c r="E20" s="53">
        <v>-0.3</v>
      </c>
      <c r="F20" s="10">
        <v>326</v>
      </c>
      <c r="G20" s="12">
        <f t="shared" si="0"/>
        <v>0.30506944444444445</v>
      </c>
      <c r="H20" s="12">
        <f t="shared" si="2"/>
        <v>1.1412953819494511</v>
      </c>
      <c r="I20" s="326">
        <f t="shared" si="1"/>
        <v>585.73333333333335</v>
      </c>
      <c r="J20" s="53">
        <f t="shared" si="3"/>
        <v>-0.27139540026536918</v>
      </c>
      <c r="L20" s="132">
        <v>382</v>
      </c>
      <c r="M20" s="221">
        <v>4.7916666666666663E-2</v>
      </c>
      <c r="N20" s="134">
        <v>532</v>
      </c>
      <c r="O20" s="221">
        <v>4.7222222222222221E-2</v>
      </c>
      <c r="P20" s="156">
        <f t="shared" si="4"/>
        <v>0.41870370370370369</v>
      </c>
    </row>
    <row r="21" spans="1:17" x14ac:dyDescent="0.25">
      <c r="P21" s="6"/>
    </row>
    <row r="23" spans="1:17" x14ac:dyDescent="0.25">
      <c r="A23" s="56" t="s">
        <v>286</v>
      </c>
      <c r="B23" s="42" t="s">
        <v>284</v>
      </c>
      <c r="C23" s="41"/>
      <c r="D23" s="41"/>
      <c r="E23" s="41"/>
      <c r="F23" s="41"/>
      <c r="G23" s="41"/>
      <c r="H23" s="41"/>
      <c r="I23" s="434" t="s">
        <v>1045</v>
      </c>
      <c r="J23" s="434"/>
    </row>
    <row r="24" spans="1:17" x14ac:dyDescent="0.25">
      <c r="C24" s="18"/>
    </row>
    <row r="25" spans="1:17" x14ac:dyDescent="0.25">
      <c r="B25" s="158" t="s">
        <v>87</v>
      </c>
      <c r="C25" s="11"/>
      <c r="D25" s="208" t="s">
        <v>80</v>
      </c>
      <c r="E25" s="209" t="s">
        <v>79</v>
      </c>
      <c r="F25" s="208" t="s">
        <v>78</v>
      </c>
      <c r="G25" s="208" t="s">
        <v>61</v>
      </c>
      <c r="H25" s="208" t="s">
        <v>103</v>
      </c>
      <c r="I25" s="208" t="s">
        <v>76</v>
      </c>
      <c r="J25" s="210" t="s">
        <v>279</v>
      </c>
      <c r="L25" s="432">
        <v>2016</v>
      </c>
      <c r="M25" s="435"/>
      <c r="N25" s="432">
        <v>2015</v>
      </c>
      <c r="O25" s="432"/>
    </row>
    <row r="26" spans="1:17" x14ac:dyDescent="0.25">
      <c r="A26" s="126" t="s">
        <v>317</v>
      </c>
      <c r="B26" s="35" t="s">
        <v>257</v>
      </c>
      <c r="C26" s="68" t="s">
        <v>7</v>
      </c>
      <c r="D26" s="36">
        <v>20720</v>
      </c>
      <c r="E26" s="37">
        <v>0.62</v>
      </c>
      <c r="F26" s="80">
        <f>SUM(F27:F36)</f>
        <v>33602</v>
      </c>
      <c r="G26" s="38">
        <f>SUM(G27:G36)</f>
        <v>43.475555555555566</v>
      </c>
      <c r="H26" s="38"/>
      <c r="I26" s="324">
        <f>SUM(I27:I36)</f>
        <v>83473.06666666668</v>
      </c>
      <c r="J26" s="165">
        <f>(((G26/P26)*100)-100)/100</f>
        <v>0.36787225140117896</v>
      </c>
      <c r="L26" s="218" t="s">
        <v>85</v>
      </c>
      <c r="M26" s="219" t="s">
        <v>86</v>
      </c>
      <c r="N26" s="218" t="s">
        <v>85</v>
      </c>
      <c r="O26" s="218" t="s">
        <v>86</v>
      </c>
      <c r="P26" s="136">
        <f>SUM(P27:P36)</f>
        <v>31.783344907407407</v>
      </c>
      <c r="Q26" s="135" t="s">
        <v>280</v>
      </c>
    </row>
    <row r="27" spans="1:17" x14ac:dyDescent="0.25">
      <c r="A27" s="126" t="s">
        <v>318</v>
      </c>
      <c r="B27" s="1" t="s">
        <v>257</v>
      </c>
      <c r="C27" s="259" t="s">
        <v>310</v>
      </c>
      <c r="D27" s="8">
        <v>2049</v>
      </c>
      <c r="E27" s="16">
        <v>0.06</v>
      </c>
      <c r="F27" s="8">
        <v>2051</v>
      </c>
      <c r="G27" s="6">
        <f t="shared" ref="G27:G32" si="5">((M27*60*24)*L27)/(60*60*24)</f>
        <v>3.2885185185185191</v>
      </c>
      <c r="H27" s="6">
        <f>(G27/$G$26)*100</f>
        <v>7.5640632454167509</v>
      </c>
      <c r="I27" s="325">
        <f t="shared" ref="I27:I36" si="6">wertAT*G27*24</f>
        <v>6313.9555555555571</v>
      </c>
      <c r="J27" s="284">
        <f>(((G27/P27)*100)-100)/100</f>
        <v>-4.5029832263850268E-4</v>
      </c>
      <c r="L27" s="151">
        <v>2732</v>
      </c>
      <c r="M27" s="222">
        <v>7.2222222222222229E-2</v>
      </c>
      <c r="N27" s="8">
        <v>2632</v>
      </c>
      <c r="O27" s="54">
        <v>7.4999999999999997E-2</v>
      </c>
      <c r="P27" s="125">
        <f>((O27*60*24)*N27)/(60*60*24)</f>
        <v>3.29</v>
      </c>
    </row>
    <row r="28" spans="1:17" x14ac:dyDescent="0.25">
      <c r="A28" s="126" t="s">
        <v>319</v>
      </c>
      <c r="B28" s="1" t="s">
        <v>257</v>
      </c>
      <c r="C28" s="259" t="s">
        <v>311</v>
      </c>
      <c r="D28" s="8">
        <v>1737</v>
      </c>
      <c r="E28" s="17">
        <v>-0.05</v>
      </c>
      <c r="F28" s="8">
        <v>1737</v>
      </c>
      <c r="G28" s="6">
        <f t="shared" si="5"/>
        <v>6.7669444444444444</v>
      </c>
      <c r="H28" s="6">
        <f t="shared" ref="H28:H36" si="7">(G28/$G$26)*100</f>
        <v>15.564940707421792</v>
      </c>
      <c r="I28" s="325">
        <f t="shared" si="6"/>
        <v>12992.533333333335</v>
      </c>
      <c r="J28" s="168">
        <f t="shared" ref="J28:J36" si="8">(((G28/P28)*100)-100)/100</f>
        <v>-0.11931082996546039</v>
      </c>
      <c r="L28" s="151">
        <v>2866</v>
      </c>
      <c r="M28" s="222">
        <v>0.14166666666666666</v>
      </c>
      <c r="N28" s="8">
        <v>2977</v>
      </c>
      <c r="O28" s="54">
        <v>0.15486111111111112</v>
      </c>
      <c r="P28" s="125">
        <f t="shared" ref="P28:P36" si="9">((O28*60*24)*N28)/(60*60*24)</f>
        <v>7.6836921296296312</v>
      </c>
    </row>
    <row r="29" spans="1:17" x14ac:dyDescent="0.25">
      <c r="A29" s="126" t="s">
        <v>320</v>
      </c>
      <c r="B29" s="143" t="s">
        <v>257</v>
      </c>
      <c r="C29" s="144" t="s">
        <v>109</v>
      </c>
      <c r="D29" s="145">
        <v>17475</v>
      </c>
      <c r="E29" s="171">
        <v>0.86</v>
      </c>
      <c r="F29" s="145">
        <v>27030</v>
      </c>
      <c r="G29" s="147">
        <f t="shared" si="5"/>
        <v>30.79460648148148</v>
      </c>
      <c r="H29" s="147">
        <f t="shared" si="7"/>
        <v>70.832002231990714</v>
      </c>
      <c r="I29" s="325">
        <f t="shared" si="6"/>
        <v>59125.644444444442</v>
      </c>
      <c r="J29" s="172">
        <f t="shared" si="8"/>
        <v>0.68786702877105876</v>
      </c>
      <c r="L29" s="151">
        <v>32447</v>
      </c>
      <c r="M29" s="222">
        <v>5.6944444444444443E-2</v>
      </c>
      <c r="N29" s="8">
        <v>19461</v>
      </c>
      <c r="O29" s="54">
        <v>5.6250000000000001E-2</v>
      </c>
      <c r="P29" s="125">
        <f t="shared" si="9"/>
        <v>18.244687500000001</v>
      </c>
    </row>
    <row r="30" spans="1:17" x14ac:dyDescent="0.25">
      <c r="A30" s="126" t="s">
        <v>321</v>
      </c>
      <c r="B30" s="1" t="s">
        <v>257</v>
      </c>
      <c r="C30" s="259" t="s">
        <v>312</v>
      </c>
      <c r="D30" s="8">
        <v>949</v>
      </c>
      <c r="E30" s="16">
        <v>3.6999999999999998E-2</v>
      </c>
      <c r="F30" s="8">
        <v>1217</v>
      </c>
      <c r="G30" s="6">
        <f t="shared" si="5"/>
        <v>1.2791782407407408</v>
      </c>
      <c r="H30" s="6">
        <f t="shared" si="7"/>
        <v>2.942293029714441</v>
      </c>
      <c r="I30" s="325">
        <f t="shared" si="6"/>
        <v>2456.0222222222224</v>
      </c>
      <c r="J30" s="166">
        <f t="shared" si="8"/>
        <v>1.4922494857478909E-2</v>
      </c>
      <c r="L30" s="60">
        <v>1399</v>
      </c>
      <c r="M30" s="222">
        <v>5.486111111111111E-2</v>
      </c>
      <c r="N30" s="8">
        <v>1328</v>
      </c>
      <c r="O30" s="54">
        <v>5.6944444444444443E-2</v>
      </c>
      <c r="P30" s="125">
        <f t="shared" si="9"/>
        <v>1.2603703703703704</v>
      </c>
    </row>
    <row r="31" spans="1:17" x14ac:dyDescent="0.25">
      <c r="A31" s="126" t="s">
        <v>1046</v>
      </c>
      <c r="B31" s="1" t="s">
        <v>257</v>
      </c>
      <c r="C31" s="259" t="s">
        <v>296</v>
      </c>
      <c r="D31" s="8">
        <v>228</v>
      </c>
      <c r="E31" s="333" t="s">
        <v>77</v>
      </c>
      <c r="F31" s="8">
        <v>278</v>
      </c>
      <c r="G31" s="6">
        <f t="shared" si="5"/>
        <v>0.25474537037037043</v>
      </c>
      <c r="H31" s="6">
        <f t="shared" ref="H31" si="10">(G31/$G$26)*100</f>
        <v>0.58595081101342605</v>
      </c>
      <c r="I31" s="325">
        <f t="shared" ref="I31" si="11">wertAT*G31*24</f>
        <v>489.1111111111112</v>
      </c>
      <c r="J31" s="333" t="s">
        <v>77</v>
      </c>
      <c r="L31" s="60">
        <v>355</v>
      </c>
      <c r="M31" s="222">
        <v>4.3055555555555562E-2</v>
      </c>
      <c r="N31" s="8"/>
      <c r="O31" s="54"/>
      <c r="P31" s="125"/>
    </row>
    <row r="32" spans="1:17" x14ac:dyDescent="0.25">
      <c r="A32" s="126" t="s">
        <v>322</v>
      </c>
      <c r="B32" s="1" t="s">
        <v>257</v>
      </c>
      <c r="C32" s="259" t="s">
        <v>297</v>
      </c>
      <c r="D32" s="8">
        <v>287</v>
      </c>
      <c r="E32" s="17">
        <v>-0.26</v>
      </c>
      <c r="F32" s="8">
        <v>367</v>
      </c>
      <c r="G32" s="6">
        <f t="shared" si="5"/>
        <v>0.35826388888888888</v>
      </c>
      <c r="H32" s="6">
        <f t="shared" si="7"/>
        <v>0.82405821917808197</v>
      </c>
      <c r="I32" s="325">
        <f t="shared" si="6"/>
        <v>687.86666666666667</v>
      </c>
      <c r="J32" s="168">
        <f t="shared" si="8"/>
        <v>-0.18768697842859411</v>
      </c>
      <c r="L32" s="60">
        <v>469</v>
      </c>
      <c r="M32" s="222">
        <v>4.5833333333333337E-2</v>
      </c>
      <c r="N32" s="8">
        <v>657</v>
      </c>
      <c r="O32" s="54">
        <v>4.027777777777778E-2</v>
      </c>
      <c r="P32" s="125">
        <f t="shared" si="9"/>
        <v>0.44104166666666678</v>
      </c>
    </row>
    <row r="33" spans="1:17" x14ac:dyDescent="0.25">
      <c r="A33" s="126" t="s">
        <v>323</v>
      </c>
      <c r="B33" s="1" t="s">
        <v>257</v>
      </c>
      <c r="C33" s="259" t="s">
        <v>313</v>
      </c>
      <c r="D33" s="8">
        <v>172</v>
      </c>
      <c r="E33" s="17">
        <v>-0.34</v>
      </c>
      <c r="F33" s="8">
        <v>212</v>
      </c>
      <c r="G33" s="6">
        <f t="shared" ref="G33:G36" si="12">((M33*60*24)*L33)/(60*60*24)</f>
        <v>0.19203703703703703</v>
      </c>
      <c r="H33" s="6">
        <f t="shared" si="7"/>
        <v>0.4417126695290669</v>
      </c>
      <c r="I33" s="325">
        <f t="shared" si="6"/>
        <v>368.71111111111111</v>
      </c>
      <c r="J33" s="168">
        <f t="shared" si="8"/>
        <v>-0.18048009483354746</v>
      </c>
      <c r="L33" s="60">
        <v>244</v>
      </c>
      <c r="M33" s="222">
        <v>4.7222222222222221E-2</v>
      </c>
      <c r="N33" s="8">
        <v>382</v>
      </c>
      <c r="O33" s="54">
        <v>3.6805555555555557E-2</v>
      </c>
      <c r="P33" s="125">
        <f t="shared" si="9"/>
        <v>0.23432870370370371</v>
      </c>
    </row>
    <row r="34" spans="1:17" x14ac:dyDescent="0.25">
      <c r="A34" s="126" t="s">
        <v>324</v>
      </c>
      <c r="B34" s="1" t="s">
        <v>257</v>
      </c>
      <c r="C34" s="259" t="s">
        <v>314</v>
      </c>
      <c r="D34" s="8">
        <v>269</v>
      </c>
      <c r="E34" s="17">
        <v>-0.21</v>
      </c>
      <c r="F34" s="8">
        <v>375</v>
      </c>
      <c r="G34" s="6">
        <f t="shared" si="12"/>
        <v>0.2768518518518519</v>
      </c>
      <c r="H34" s="6">
        <f t="shared" si="7"/>
        <v>0.6367988823008246</v>
      </c>
      <c r="I34" s="325">
        <f t="shared" si="6"/>
        <v>531.55555555555566</v>
      </c>
      <c r="J34" s="168">
        <f t="shared" si="8"/>
        <v>-0.14684167350287111</v>
      </c>
      <c r="L34" s="60">
        <v>460</v>
      </c>
      <c r="M34" s="222">
        <v>3.6111111111111115E-2</v>
      </c>
      <c r="N34" s="8">
        <v>529</v>
      </c>
      <c r="O34" s="54">
        <v>3.6805555555555557E-2</v>
      </c>
      <c r="P34" s="125">
        <f t="shared" si="9"/>
        <v>0.32450231481481484</v>
      </c>
    </row>
    <row r="35" spans="1:17" x14ac:dyDescent="0.25">
      <c r="A35" s="126" t="s">
        <v>325</v>
      </c>
      <c r="B35" s="1" t="s">
        <v>257</v>
      </c>
      <c r="C35" s="259" t="s">
        <v>315</v>
      </c>
      <c r="D35" s="8">
        <v>162</v>
      </c>
      <c r="E35" s="17">
        <v>-0.28000000000000003</v>
      </c>
      <c r="F35" s="8">
        <v>232</v>
      </c>
      <c r="G35" s="6">
        <f t="shared" si="12"/>
        <v>0.16724537037037038</v>
      </c>
      <c r="H35" s="6">
        <f t="shared" si="7"/>
        <v>0.38468828801199478</v>
      </c>
      <c r="I35" s="325">
        <f t="shared" si="6"/>
        <v>321.11111111111109</v>
      </c>
      <c r="J35" s="168">
        <f t="shared" si="8"/>
        <v>-0.20726355058152293</v>
      </c>
      <c r="L35" s="60">
        <v>289</v>
      </c>
      <c r="M35" s="222">
        <v>3.4722222222222224E-2</v>
      </c>
      <c r="N35" s="8">
        <v>372</v>
      </c>
      <c r="O35" s="54">
        <v>3.4027777777777775E-2</v>
      </c>
      <c r="P35" s="125">
        <f t="shared" si="9"/>
        <v>0.21097222222222223</v>
      </c>
    </row>
    <row r="36" spans="1:17" x14ac:dyDescent="0.25">
      <c r="A36" s="126" t="s">
        <v>326</v>
      </c>
      <c r="B36" s="29" t="s">
        <v>257</v>
      </c>
      <c r="C36" s="70" t="s">
        <v>316</v>
      </c>
      <c r="D36" s="10">
        <v>95</v>
      </c>
      <c r="E36" s="53">
        <v>-0.17</v>
      </c>
      <c r="F36" s="10">
        <v>103</v>
      </c>
      <c r="G36" s="12">
        <f t="shared" si="12"/>
        <v>9.7164351851851849E-2</v>
      </c>
      <c r="H36" s="12">
        <f t="shared" si="7"/>
        <v>0.22349191542288552</v>
      </c>
      <c r="I36" s="326">
        <f t="shared" si="6"/>
        <v>186.55555555555554</v>
      </c>
      <c r="J36" s="57">
        <f t="shared" si="8"/>
        <v>3.6419753086419607E-2</v>
      </c>
      <c r="L36" s="10">
        <v>115</v>
      </c>
      <c r="M36" s="186">
        <v>5.0694444444444452E-2</v>
      </c>
      <c r="N36" s="10">
        <v>150</v>
      </c>
      <c r="O36" s="157">
        <v>3.7499999999999999E-2</v>
      </c>
      <c r="P36" s="156">
        <f t="shared" si="9"/>
        <v>9.375E-2</v>
      </c>
    </row>
    <row r="39" spans="1:17" x14ac:dyDescent="0.25">
      <c r="A39" s="56" t="s">
        <v>287</v>
      </c>
      <c r="B39" s="42" t="s">
        <v>285</v>
      </c>
      <c r="C39" s="41"/>
      <c r="D39" s="41"/>
      <c r="E39" s="41"/>
      <c r="F39" s="41"/>
      <c r="G39" s="41"/>
      <c r="H39" s="41"/>
      <c r="I39" s="434" t="s">
        <v>1047</v>
      </c>
      <c r="J39" s="434"/>
    </row>
    <row r="40" spans="1:17" x14ac:dyDescent="0.25">
      <c r="C40" s="18"/>
    </row>
    <row r="41" spans="1:17" x14ac:dyDescent="0.25">
      <c r="B41" s="158" t="s">
        <v>87</v>
      </c>
      <c r="C41" s="11"/>
      <c r="D41" s="208" t="s">
        <v>80</v>
      </c>
      <c r="E41" s="209" t="s">
        <v>79</v>
      </c>
      <c r="F41" s="208" t="s">
        <v>78</v>
      </c>
      <c r="G41" s="208" t="s">
        <v>61</v>
      </c>
      <c r="H41" s="208" t="s">
        <v>103</v>
      </c>
      <c r="I41" s="208" t="s">
        <v>76</v>
      </c>
      <c r="J41" s="210" t="s">
        <v>279</v>
      </c>
      <c r="L41" s="432">
        <v>2016</v>
      </c>
      <c r="M41" s="435"/>
      <c r="N41" s="432">
        <v>2015</v>
      </c>
      <c r="O41" s="432"/>
    </row>
    <row r="42" spans="1:17" x14ac:dyDescent="0.25">
      <c r="A42" s="126" t="s">
        <v>353</v>
      </c>
      <c r="B42" s="35" t="s">
        <v>257</v>
      </c>
      <c r="C42" s="68" t="s">
        <v>8</v>
      </c>
      <c r="D42" s="36">
        <v>9724</v>
      </c>
      <c r="E42" s="37">
        <v>0.08</v>
      </c>
      <c r="F42" s="80">
        <f>SUM(F43:F68)</f>
        <v>23698</v>
      </c>
      <c r="G42" s="38">
        <f>SUM(G43:G68)</f>
        <v>30.315034722222219</v>
      </c>
      <c r="H42" s="38"/>
      <c r="I42" s="39">
        <f>SUM(I43:I68)</f>
        <v>58204.866666666654</v>
      </c>
      <c r="J42" s="165">
        <f>(((G42/P42)*100)-100)/100</f>
        <v>1.1272096320342938E-2</v>
      </c>
      <c r="L42" s="218" t="s">
        <v>85</v>
      </c>
      <c r="M42" s="219" t="s">
        <v>86</v>
      </c>
      <c r="N42" s="218" t="s">
        <v>85</v>
      </c>
      <c r="O42" s="218" t="s">
        <v>86</v>
      </c>
      <c r="P42" s="136">
        <f>SUM(P43:P67)</f>
        <v>29.977129629629623</v>
      </c>
      <c r="Q42" s="135" t="s">
        <v>280</v>
      </c>
    </row>
    <row r="43" spans="1:17" x14ac:dyDescent="0.25">
      <c r="A43" s="126" t="s">
        <v>354</v>
      </c>
      <c r="B43" s="1" t="s">
        <v>257</v>
      </c>
      <c r="C43" s="259" t="s">
        <v>327</v>
      </c>
      <c r="D43" s="8">
        <v>1709</v>
      </c>
      <c r="E43" s="16">
        <v>0.13</v>
      </c>
      <c r="F43" s="8">
        <v>3196</v>
      </c>
      <c r="G43" s="6">
        <f>((M43*60*24)*L43)/(60*60*24)</f>
        <v>3.6432407407407408</v>
      </c>
      <c r="H43" s="6">
        <f>(G43/$G$42)*100</f>
        <v>12.01793359012744</v>
      </c>
      <c r="I43" s="325">
        <f t="shared" ref="I43:I68" si="13">wertAT*G43*24</f>
        <v>6995.0222222222228</v>
      </c>
      <c r="J43" s="166">
        <f>(((G43/P43)*100)-100)/100</f>
        <v>0.67345029239766063</v>
      </c>
      <c r="L43" s="151">
        <v>4312</v>
      </c>
      <c r="M43" s="222">
        <v>5.0694444444444452E-2</v>
      </c>
      <c r="N43" s="8">
        <v>3135</v>
      </c>
      <c r="O43" s="54">
        <v>4.1666666666666664E-2</v>
      </c>
      <c r="P43" s="125">
        <f>((O43*60*24)*N43)/(60*60*24)</f>
        <v>2.1770833333333335</v>
      </c>
    </row>
    <row r="44" spans="1:17" x14ac:dyDescent="0.25">
      <c r="A44" s="126" t="s">
        <v>357</v>
      </c>
      <c r="B44" s="1" t="s">
        <v>257</v>
      </c>
      <c r="C44" s="259" t="s">
        <v>329</v>
      </c>
      <c r="D44" s="8">
        <v>1941</v>
      </c>
      <c r="E44" s="17">
        <v>-0.06</v>
      </c>
      <c r="F44" s="8">
        <v>3198</v>
      </c>
      <c r="G44" s="6">
        <f t="shared" ref="G44:G66" si="14">((M44*60*24)*L44)/(60*60*24)</f>
        <v>4.4396759259259255</v>
      </c>
      <c r="H44" s="6">
        <f t="shared" ref="H44:H66" si="15">(G44/$G$42)*100</f>
        <v>14.645128948743883</v>
      </c>
      <c r="I44" s="325">
        <f t="shared" si="13"/>
        <v>8524.177777777777</v>
      </c>
      <c r="J44" s="168">
        <f t="shared" ref="J44:J66" si="16">(((G44/P44)*100)-100)/100</f>
        <v>-0.19264348074996435</v>
      </c>
      <c r="L44" s="151">
        <v>5641</v>
      </c>
      <c r="M44" s="222">
        <v>4.7222222222222221E-2</v>
      </c>
      <c r="N44" s="8">
        <v>6987</v>
      </c>
      <c r="O44" s="54">
        <v>4.7222222222222221E-2</v>
      </c>
      <c r="P44" s="125">
        <f t="shared" ref="P44:P66" si="17">((O44*60*24)*N44)/(60*60*24)</f>
        <v>5.4990277777777781</v>
      </c>
    </row>
    <row r="45" spans="1:17" x14ac:dyDescent="0.25">
      <c r="A45" s="126" t="s">
        <v>358</v>
      </c>
      <c r="B45" s="1" t="s">
        <v>257</v>
      </c>
      <c r="C45" s="259" t="s">
        <v>157</v>
      </c>
      <c r="D45" s="8">
        <v>801</v>
      </c>
      <c r="E45" s="16">
        <v>0.03</v>
      </c>
      <c r="F45" s="8">
        <v>1228</v>
      </c>
      <c r="G45" s="6">
        <f t="shared" si="14"/>
        <v>0.95254629629629628</v>
      </c>
      <c r="H45" s="6">
        <f t="shared" si="15"/>
        <v>3.1421580249685119</v>
      </c>
      <c r="I45" s="325">
        <f t="shared" si="13"/>
        <v>1828.8888888888887</v>
      </c>
      <c r="J45" s="168">
        <f t="shared" si="16"/>
        <v>-0.1871123227055432</v>
      </c>
      <c r="L45" s="60">
        <v>1646</v>
      </c>
      <c r="M45" s="222">
        <v>3.4722222222222224E-2</v>
      </c>
      <c r="N45" s="8">
        <v>1947</v>
      </c>
      <c r="O45" s="54">
        <v>3.6111111111111115E-2</v>
      </c>
      <c r="P45" s="125">
        <f t="shared" si="17"/>
        <v>1.1718055555555558</v>
      </c>
    </row>
    <row r="46" spans="1:17" x14ac:dyDescent="0.25">
      <c r="A46" s="126" t="s">
        <v>360</v>
      </c>
      <c r="B46" s="149" t="s">
        <v>257</v>
      </c>
      <c r="C46" s="150" t="s">
        <v>331</v>
      </c>
      <c r="D46" s="151">
        <v>592</v>
      </c>
      <c r="E46" s="152">
        <v>-0.06</v>
      </c>
      <c r="F46" s="151">
        <v>833</v>
      </c>
      <c r="G46" s="153">
        <f t="shared" si="14"/>
        <v>0.70277777777777772</v>
      </c>
      <c r="H46" s="153">
        <f t="shared" si="15"/>
        <v>2.318248302261094</v>
      </c>
      <c r="I46" s="325">
        <f t="shared" si="13"/>
        <v>1349.333333333333</v>
      </c>
      <c r="J46" s="170">
        <f t="shared" si="16"/>
        <v>-0.18281653746770032</v>
      </c>
      <c r="L46" s="60">
        <v>1104</v>
      </c>
      <c r="M46" s="222">
        <v>3.8194444444444441E-2</v>
      </c>
      <c r="N46" s="8">
        <v>1376</v>
      </c>
      <c r="O46" s="54">
        <v>3.7499999999999999E-2</v>
      </c>
      <c r="P46" s="125">
        <f t="shared" si="17"/>
        <v>0.86</v>
      </c>
    </row>
    <row r="47" spans="1:17" x14ac:dyDescent="0.25">
      <c r="A47" s="126" t="s">
        <v>366</v>
      </c>
      <c r="B47" s="143" t="s">
        <v>257</v>
      </c>
      <c r="C47" s="144" t="s">
        <v>337</v>
      </c>
      <c r="D47" s="145">
        <v>90</v>
      </c>
      <c r="E47" s="146">
        <v>-0.27</v>
      </c>
      <c r="F47" s="145">
        <v>115</v>
      </c>
      <c r="G47" s="147">
        <f>((M47*60*24)*L47)/(60*60*24)</f>
        <v>8.3750000000000005E-2</v>
      </c>
      <c r="H47" s="147">
        <f>(G47/$G$42)*100</f>
        <v>0.27626555855008694</v>
      </c>
      <c r="I47" s="325">
        <f t="shared" si="13"/>
        <v>160.80000000000001</v>
      </c>
      <c r="J47" s="167">
        <f>(((G47/P47)*100)-100)/100</f>
        <v>-0.27639999999999998</v>
      </c>
      <c r="L47" s="60">
        <v>134</v>
      </c>
      <c r="M47" s="222">
        <v>3.7499999999999999E-2</v>
      </c>
      <c r="N47" s="8">
        <v>200</v>
      </c>
      <c r="O47" s="54">
        <v>3.4722222222222224E-2</v>
      </c>
      <c r="P47" s="125">
        <f>((O47*60*24)*N47)/(60*60*24)</f>
        <v>0.11574074074074074</v>
      </c>
    </row>
    <row r="48" spans="1:17" x14ac:dyDescent="0.25">
      <c r="A48" s="126" t="s">
        <v>361</v>
      </c>
      <c r="B48" s="59" t="s">
        <v>257</v>
      </c>
      <c r="C48" s="259" t="s">
        <v>332</v>
      </c>
      <c r="D48" s="8">
        <v>723</v>
      </c>
      <c r="E48" s="17">
        <v>-0.08</v>
      </c>
      <c r="F48" s="8">
        <v>1407</v>
      </c>
      <c r="G48" s="6">
        <f t="shared" si="14"/>
        <v>1.371886574074074</v>
      </c>
      <c r="H48" s="6">
        <f t="shared" si="15"/>
        <v>4.5254329630321104</v>
      </c>
      <c r="I48" s="325">
        <f t="shared" si="13"/>
        <v>2634.0222222222219</v>
      </c>
      <c r="J48" s="168">
        <f t="shared" si="16"/>
        <v>-0.11849268205616383</v>
      </c>
      <c r="L48" s="60">
        <v>2009</v>
      </c>
      <c r="M48" s="222">
        <v>4.0972222222222222E-2</v>
      </c>
      <c r="N48" s="8">
        <v>2101</v>
      </c>
      <c r="O48" s="54">
        <v>4.4444444444444446E-2</v>
      </c>
      <c r="P48" s="125">
        <f t="shared" si="17"/>
        <v>1.5562962962962963</v>
      </c>
    </row>
    <row r="49" spans="1:16" x14ac:dyDescent="0.25">
      <c r="A49" s="126" t="s">
        <v>362</v>
      </c>
      <c r="B49" s="59" t="s">
        <v>257</v>
      </c>
      <c r="C49" s="259" t="s">
        <v>333</v>
      </c>
      <c r="D49" s="8">
        <v>454</v>
      </c>
      <c r="E49" s="17">
        <v>-0.05</v>
      </c>
      <c r="F49" s="8">
        <v>741</v>
      </c>
      <c r="G49" s="6">
        <f t="shared" si="14"/>
        <v>0.78506944444444449</v>
      </c>
      <c r="H49" s="6">
        <f t="shared" si="15"/>
        <v>2.5897032665080704</v>
      </c>
      <c r="I49" s="325">
        <f t="shared" si="13"/>
        <v>1507.3333333333335</v>
      </c>
      <c r="J49" s="166">
        <f t="shared" si="16"/>
        <v>0.18146032188392652</v>
      </c>
      <c r="L49" s="60">
        <v>969</v>
      </c>
      <c r="M49" s="222">
        <v>4.8611111111111112E-2</v>
      </c>
      <c r="N49" s="8">
        <v>926</v>
      </c>
      <c r="O49" s="54">
        <v>4.3055555555555562E-2</v>
      </c>
      <c r="P49" s="125">
        <f t="shared" si="17"/>
        <v>0.66449074074074088</v>
      </c>
    </row>
    <row r="50" spans="1:16" x14ac:dyDescent="0.25">
      <c r="A50" s="126" t="s">
        <v>363</v>
      </c>
      <c r="B50" s="59" t="s">
        <v>257</v>
      </c>
      <c r="C50" s="259" t="s">
        <v>334</v>
      </c>
      <c r="D50" s="8">
        <v>509</v>
      </c>
      <c r="E50" s="16">
        <v>0.18</v>
      </c>
      <c r="F50" s="8">
        <v>821</v>
      </c>
      <c r="G50" s="6">
        <f t="shared" si="14"/>
        <v>0.62268518518518523</v>
      </c>
      <c r="H50" s="6">
        <f t="shared" si="15"/>
        <v>2.0540474087886507</v>
      </c>
      <c r="I50" s="325">
        <f t="shared" si="13"/>
        <v>1195.5555555555557</v>
      </c>
      <c r="J50" s="166">
        <f t="shared" si="16"/>
        <v>0.50835482785690289</v>
      </c>
      <c r="L50" s="60">
        <v>1076</v>
      </c>
      <c r="M50" s="222">
        <v>3.4722222222222224E-2</v>
      </c>
      <c r="N50" s="8">
        <v>964</v>
      </c>
      <c r="O50" s="54">
        <v>2.5694444444444447E-2</v>
      </c>
      <c r="P50" s="125">
        <f t="shared" si="17"/>
        <v>0.41282407407407407</v>
      </c>
    </row>
    <row r="51" spans="1:16" x14ac:dyDescent="0.25">
      <c r="A51" s="126" t="s">
        <v>1050</v>
      </c>
      <c r="B51" s="59" t="s">
        <v>257</v>
      </c>
      <c r="C51" s="259" t="s">
        <v>1048</v>
      </c>
      <c r="D51" s="8">
        <v>373</v>
      </c>
      <c r="E51" s="16">
        <v>0.17</v>
      </c>
      <c r="F51" s="8">
        <v>531</v>
      </c>
      <c r="G51" s="6">
        <f t="shared" ref="G51" si="18">((M51*60*24)*L51)/(60*60*24)</f>
        <v>0.29024305555555557</v>
      </c>
      <c r="H51" s="6">
        <f t="shared" ref="H51" si="19">(G51/$G$42)*100</f>
        <v>0.95742280427868021</v>
      </c>
      <c r="I51" s="325">
        <f t="shared" ref="I51" si="20">wertAT*G51*24</f>
        <v>557.26666666666665</v>
      </c>
      <c r="J51" s="168">
        <f t="shared" ref="J51" si="21">(((G51/P51)*100)-100)/100</f>
        <v>-6.8115942028985466E-2</v>
      </c>
      <c r="L51" s="60">
        <v>643</v>
      </c>
      <c r="M51" s="222">
        <v>2.7083333333333334E-2</v>
      </c>
      <c r="N51" s="8">
        <v>598</v>
      </c>
      <c r="O51" s="54">
        <v>3.125E-2</v>
      </c>
      <c r="P51" s="125">
        <f t="shared" si="17"/>
        <v>0.31145833333333334</v>
      </c>
    </row>
    <row r="52" spans="1:16" x14ac:dyDescent="0.25">
      <c r="A52" s="126" t="s">
        <v>365</v>
      </c>
      <c r="B52" s="143" t="s">
        <v>257</v>
      </c>
      <c r="C52" s="144" t="s">
        <v>336</v>
      </c>
      <c r="D52" s="145">
        <v>107</v>
      </c>
      <c r="E52" s="171">
        <v>0.23</v>
      </c>
      <c r="F52" s="145">
        <v>117</v>
      </c>
      <c r="G52" s="147">
        <f t="shared" si="14"/>
        <v>0.11340277777777778</v>
      </c>
      <c r="H52" s="147">
        <f t="shared" si="15"/>
        <v>0.37408097604667656</v>
      </c>
      <c r="I52" s="325">
        <f t="shared" si="13"/>
        <v>217.73333333333335</v>
      </c>
      <c r="J52" s="172">
        <f t="shared" si="16"/>
        <v>0.4602086438152011</v>
      </c>
      <c r="L52" s="60">
        <v>138</v>
      </c>
      <c r="M52" s="222">
        <v>4.9305555555555554E-2</v>
      </c>
      <c r="N52" s="8">
        <v>122</v>
      </c>
      <c r="O52" s="54">
        <v>3.8194444444444441E-2</v>
      </c>
      <c r="P52" s="125">
        <f t="shared" si="17"/>
        <v>7.7662037037037043E-2</v>
      </c>
    </row>
    <row r="53" spans="1:16" x14ac:dyDescent="0.25">
      <c r="A53" s="126" t="s">
        <v>367</v>
      </c>
      <c r="B53" s="59" t="s">
        <v>257</v>
      </c>
      <c r="C53" s="259" t="s">
        <v>338</v>
      </c>
      <c r="D53" s="8">
        <v>529</v>
      </c>
      <c r="E53" s="17">
        <v>-0.15</v>
      </c>
      <c r="F53" s="8">
        <v>680</v>
      </c>
      <c r="G53" s="6">
        <f t="shared" si="14"/>
        <v>0.68861111111111106</v>
      </c>
      <c r="H53" s="6">
        <f t="shared" si="15"/>
        <v>2.271516814745159</v>
      </c>
      <c r="I53" s="325">
        <f t="shared" si="13"/>
        <v>1322.1333333333332</v>
      </c>
      <c r="J53" s="168">
        <f t="shared" si="16"/>
        <v>-0.10106519604139919</v>
      </c>
      <c r="L53" s="60">
        <v>888</v>
      </c>
      <c r="M53" s="222">
        <v>4.6527777777777779E-2</v>
      </c>
      <c r="N53" s="8">
        <v>1085</v>
      </c>
      <c r="O53" s="54">
        <v>4.2361111111111106E-2</v>
      </c>
      <c r="P53" s="125">
        <f t="shared" si="17"/>
        <v>0.76603009259259258</v>
      </c>
    </row>
    <row r="54" spans="1:16" x14ac:dyDescent="0.25">
      <c r="A54" s="126" t="s">
        <v>368</v>
      </c>
      <c r="B54" s="59" t="s">
        <v>257</v>
      </c>
      <c r="C54" s="259" t="s">
        <v>339</v>
      </c>
      <c r="D54" s="8">
        <v>166</v>
      </c>
      <c r="E54" s="17">
        <v>-0.41</v>
      </c>
      <c r="F54" s="8">
        <v>229</v>
      </c>
      <c r="G54" s="6">
        <f t="shared" si="14"/>
        <v>0.22166666666666662</v>
      </c>
      <c r="H54" s="6">
        <f t="shared" si="15"/>
        <v>0.73121033407286673</v>
      </c>
      <c r="I54" s="325">
        <f t="shared" si="13"/>
        <v>425.59999999999991</v>
      </c>
      <c r="J54" s="168">
        <f t="shared" si="16"/>
        <v>-0.49598673649306568</v>
      </c>
      <c r="L54" s="60">
        <v>266</v>
      </c>
      <c r="M54" s="222">
        <v>4.9999999999999996E-2</v>
      </c>
      <c r="N54" s="8">
        <v>481</v>
      </c>
      <c r="O54" s="54">
        <v>5.486111111111111E-2</v>
      </c>
      <c r="P54" s="125">
        <f t="shared" si="17"/>
        <v>0.43980324074074073</v>
      </c>
    </row>
    <row r="55" spans="1:16" x14ac:dyDescent="0.25">
      <c r="A55" s="126" t="s">
        <v>369</v>
      </c>
      <c r="B55" s="59" t="s">
        <v>257</v>
      </c>
      <c r="C55" s="259" t="s">
        <v>340</v>
      </c>
      <c r="D55" s="8">
        <v>498</v>
      </c>
      <c r="E55" s="17">
        <v>-0.18</v>
      </c>
      <c r="F55" s="8">
        <v>637</v>
      </c>
      <c r="G55" s="6">
        <f t="shared" si="14"/>
        <v>0.76210648148148152</v>
      </c>
      <c r="H55" s="6">
        <f t="shared" si="15"/>
        <v>2.5139554958940056</v>
      </c>
      <c r="I55" s="325">
        <f t="shared" si="13"/>
        <v>1463.2444444444445</v>
      </c>
      <c r="J55" s="168">
        <f t="shared" si="16"/>
        <v>-0.18732721169036337</v>
      </c>
      <c r="L55" s="60">
        <v>902</v>
      </c>
      <c r="M55" s="222">
        <v>5.0694444444444452E-2</v>
      </c>
      <c r="N55" s="8">
        <v>1266</v>
      </c>
      <c r="O55" s="54">
        <v>4.4444444444444446E-2</v>
      </c>
      <c r="P55" s="125">
        <f t="shared" si="17"/>
        <v>0.93777777777777782</v>
      </c>
    </row>
    <row r="56" spans="1:16" x14ac:dyDescent="0.25">
      <c r="A56" s="126" t="s">
        <v>370</v>
      </c>
      <c r="B56" s="59" t="s">
        <v>257</v>
      </c>
      <c r="C56" s="259" t="s">
        <v>341</v>
      </c>
      <c r="D56" s="8">
        <v>231</v>
      </c>
      <c r="E56" s="17">
        <v>-0.2</v>
      </c>
      <c r="F56" s="8">
        <v>261</v>
      </c>
      <c r="G56" s="6">
        <f t="shared" si="14"/>
        <v>0.38891203703703703</v>
      </c>
      <c r="H56" s="6">
        <f t="shared" si="15"/>
        <v>1.2829015061359896</v>
      </c>
      <c r="I56" s="325">
        <f t="shared" si="13"/>
        <v>746.71111111111099</v>
      </c>
      <c r="J56" s="168">
        <f t="shared" si="16"/>
        <v>-0.17803326810176118</v>
      </c>
      <c r="L56" s="60">
        <v>317</v>
      </c>
      <c r="M56" s="222">
        <v>7.3611111111111113E-2</v>
      </c>
      <c r="N56" s="8">
        <v>365</v>
      </c>
      <c r="O56" s="54">
        <v>7.7777777777777779E-2</v>
      </c>
      <c r="P56" s="125">
        <f t="shared" si="17"/>
        <v>0.47314814814814815</v>
      </c>
    </row>
    <row r="57" spans="1:16" x14ac:dyDescent="0.25">
      <c r="A57" s="126" t="s">
        <v>371</v>
      </c>
      <c r="B57" s="59" t="s">
        <v>257</v>
      </c>
      <c r="C57" s="275" t="s">
        <v>342</v>
      </c>
      <c r="D57" s="8">
        <v>384</v>
      </c>
      <c r="E57" s="17">
        <v>-0.28999999999999998</v>
      </c>
      <c r="F57" s="8">
        <v>774</v>
      </c>
      <c r="G57" s="6">
        <f t="shared" si="14"/>
        <v>1.000324074074074</v>
      </c>
      <c r="H57" s="6">
        <f t="shared" si="15"/>
        <v>3.2997622573751948</v>
      </c>
      <c r="I57" s="325">
        <f t="shared" si="13"/>
        <v>1920.622222222222</v>
      </c>
      <c r="J57" s="168">
        <f t="shared" si="16"/>
        <v>-0.43363040629095662</v>
      </c>
      <c r="L57" s="60">
        <v>1054</v>
      </c>
      <c r="M57" s="222">
        <v>5.6944444444444443E-2</v>
      </c>
      <c r="N57" s="8">
        <v>1526</v>
      </c>
      <c r="O57" s="54">
        <v>6.9444444444444434E-2</v>
      </c>
      <c r="P57" s="125">
        <f t="shared" si="17"/>
        <v>1.7662037037037033</v>
      </c>
    </row>
    <row r="58" spans="1:16" x14ac:dyDescent="0.25">
      <c r="A58" s="126" t="s">
        <v>372</v>
      </c>
      <c r="B58" s="59" t="s">
        <v>257</v>
      </c>
      <c r="C58" s="259" t="s">
        <v>343</v>
      </c>
      <c r="D58" s="8">
        <v>646</v>
      </c>
      <c r="E58" s="265">
        <v>0</v>
      </c>
      <c r="F58" s="8">
        <v>941</v>
      </c>
      <c r="G58" s="6">
        <f t="shared" si="14"/>
        <v>1.3458101851851851</v>
      </c>
      <c r="H58" s="6">
        <f t="shared" si="15"/>
        <v>4.4394149553741027</v>
      </c>
      <c r="I58" s="325">
        <f t="shared" si="13"/>
        <v>2583.9555555555553</v>
      </c>
      <c r="J58" s="168">
        <f t="shared" si="16"/>
        <v>-8.3573714159612955E-2</v>
      </c>
      <c r="L58" s="60">
        <v>1237</v>
      </c>
      <c r="M58" s="222">
        <v>6.5277777777777782E-2</v>
      </c>
      <c r="N58" s="8">
        <v>1197</v>
      </c>
      <c r="O58" s="54">
        <v>7.3611111111111113E-2</v>
      </c>
      <c r="P58" s="125">
        <f t="shared" si="17"/>
        <v>1.4685416666666666</v>
      </c>
    </row>
    <row r="59" spans="1:16" x14ac:dyDescent="0.25">
      <c r="A59" s="126" t="s">
        <v>373</v>
      </c>
      <c r="B59" s="59" t="s">
        <v>257</v>
      </c>
      <c r="C59" s="259" t="s">
        <v>344</v>
      </c>
      <c r="D59" s="8">
        <v>369</v>
      </c>
      <c r="E59" s="17">
        <v>-0.28000000000000003</v>
      </c>
      <c r="F59" s="8">
        <v>661</v>
      </c>
      <c r="G59" s="6">
        <f t="shared" si="14"/>
        <v>1.226388888888889</v>
      </c>
      <c r="H59" s="6">
        <f t="shared" si="15"/>
        <v>4.0454807329971265</v>
      </c>
      <c r="I59" s="325">
        <f t="shared" si="13"/>
        <v>2354.666666666667</v>
      </c>
      <c r="J59" s="166">
        <f t="shared" si="16"/>
        <v>3.8375602681196594E-2</v>
      </c>
      <c r="L59" s="60">
        <v>883</v>
      </c>
      <c r="M59" s="222">
        <v>8.3333333333333329E-2</v>
      </c>
      <c r="N59" s="8">
        <v>1052</v>
      </c>
      <c r="O59" s="54">
        <v>6.7361111111111108E-2</v>
      </c>
      <c r="P59" s="125">
        <f t="shared" si="17"/>
        <v>1.1810648148148146</v>
      </c>
    </row>
    <row r="60" spans="1:16" x14ac:dyDescent="0.25">
      <c r="A60" s="126" t="s">
        <v>374</v>
      </c>
      <c r="B60" s="1" t="s">
        <v>257</v>
      </c>
      <c r="C60" s="259" t="s">
        <v>345</v>
      </c>
      <c r="D60" s="8">
        <v>309</v>
      </c>
      <c r="E60" s="16">
        <v>0.09</v>
      </c>
      <c r="F60" s="8">
        <v>758</v>
      </c>
      <c r="G60" s="6">
        <f t="shared" si="14"/>
        <v>1.2872222222222223</v>
      </c>
      <c r="H60" s="6">
        <f t="shared" si="15"/>
        <v>4.2461512382126125</v>
      </c>
      <c r="I60" s="325">
        <f t="shared" si="13"/>
        <v>2471.4666666666672</v>
      </c>
      <c r="J60" s="166">
        <f t="shared" si="16"/>
        <v>0.85174825174825197</v>
      </c>
      <c r="L60" s="60">
        <v>993</v>
      </c>
      <c r="M60" s="222">
        <v>7.7777777777777779E-2</v>
      </c>
      <c r="N60" s="8">
        <v>858</v>
      </c>
      <c r="O60" s="54">
        <v>4.8611111111111112E-2</v>
      </c>
      <c r="P60" s="125">
        <f t="shared" si="17"/>
        <v>0.69513888888888886</v>
      </c>
    </row>
    <row r="61" spans="1:16" x14ac:dyDescent="0.25">
      <c r="A61" s="126" t="s">
        <v>375</v>
      </c>
      <c r="B61" s="1" t="s">
        <v>257</v>
      </c>
      <c r="C61" s="259" t="s">
        <v>346</v>
      </c>
      <c r="D61" s="8">
        <v>507</v>
      </c>
      <c r="E61" s="17">
        <v>-0.13</v>
      </c>
      <c r="F61" s="8">
        <v>696</v>
      </c>
      <c r="G61" s="6">
        <f t="shared" si="14"/>
        <v>1.0786458333333331</v>
      </c>
      <c r="H61" s="6">
        <f t="shared" si="15"/>
        <v>3.5581217149081459</v>
      </c>
      <c r="I61" s="325">
        <f t="shared" si="13"/>
        <v>2070.9999999999995</v>
      </c>
      <c r="J61" s="168">
        <f t="shared" si="16"/>
        <v>-1.3297900498671425E-2</v>
      </c>
      <c r="L61" s="60">
        <v>855</v>
      </c>
      <c r="M61" s="222">
        <v>7.5694444444444439E-2</v>
      </c>
      <c r="N61" s="8">
        <v>917</v>
      </c>
      <c r="O61" s="54">
        <v>7.1527777777777787E-2</v>
      </c>
      <c r="P61" s="125">
        <f t="shared" si="17"/>
        <v>1.0931828703703703</v>
      </c>
    </row>
    <row r="62" spans="1:16" x14ac:dyDescent="0.25">
      <c r="A62" s="126" t="s">
        <v>376</v>
      </c>
      <c r="B62" s="1" t="s">
        <v>257</v>
      </c>
      <c r="C62" s="259" t="s">
        <v>347</v>
      </c>
      <c r="D62" s="8">
        <v>451</v>
      </c>
      <c r="E62" s="176">
        <v>0.11</v>
      </c>
      <c r="F62" s="8">
        <v>1031</v>
      </c>
      <c r="G62" s="6">
        <f t="shared" si="14"/>
        <v>1.7396412037037035</v>
      </c>
      <c r="H62" s="6">
        <f t="shared" si="15"/>
        <v>5.7385426724531241</v>
      </c>
      <c r="I62" s="325">
        <f t="shared" si="13"/>
        <v>3340.1111111111104</v>
      </c>
      <c r="J62" s="166">
        <f t="shared" si="16"/>
        <v>0.8376716264625691</v>
      </c>
      <c r="L62" s="60">
        <v>1307</v>
      </c>
      <c r="M62" s="222">
        <v>7.9861111111111105E-2</v>
      </c>
      <c r="N62" s="8">
        <v>919</v>
      </c>
      <c r="O62" s="54">
        <v>6.1805555555555558E-2</v>
      </c>
      <c r="P62" s="125">
        <f t="shared" si="17"/>
        <v>0.94665509259259262</v>
      </c>
    </row>
    <row r="63" spans="1:16" x14ac:dyDescent="0.25">
      <c r="A63" s="126" t="s">
        <v>377</v>
      </c>
      <c r="B63" s="1" t="s">
        <v>257</v>
      </c>
      <c r="C63" s="259" t="s">
        <v>348</v>
      </c>
      <c r="D63" s="8">
        <v>888</v>
      </c>
      <c r="E63" s="16">
        <v>0.04</v>
      </c>
      <c r="F63" s="8">
        <v>982</v>
      </c>
      <c r="G63" s="6">
        <f t="shared" si="14"/>
        <v>2.0187499999999998</v>
      </c>
      <c r="H63" s="6">
        <f t="shared" si="15"/>
        <v>6.6592369710207517</v>
      </c>
      <c r="I63" s="325">
        <f t="shared" si="13"/>
        <v>3876</v>
      </c>
      <c r="J63" s="168">
        <f t="shared" si="16"/>
        <v>-5.2356020942409031E-3</v>
      </c>
      <c r="L63" s="60">
        <v>1140</v>
      </c>
      <c r="M63" s="222">
        <v>0.10625</v>
      </c>
      <c r="N63" s="8">
        <v>1146</v>
      </c>
      <c r="O63" s="54">
        <v>0.10625</v>
      </c>
      <c r="P63" s="125">
        <f t="shared" si="17"/>
        <v>2.0293749999999999</v>
      </c>
    </row>
    <row r="64" spans="1:16" x14ac:dyDescent="0.25">
      <c r="A64" s="126" t="s">
        <v>1051</v>
      </c>
      <c r="B64" s="1" t="s">
        <v>257</v>
      </c>
      <c r="C64" s="259" t="s">
        <v>349</v>
      </c>
      <c r="D64" s="8">
        <v>65</v>
      </c>
      <c r="E64" s="170">
        <v>-0.66</v>
      </c>
      <c r="F64" s="8">
        <v>72</v>
      </c>
      <c r="G64" s="6">
        <f t="shared" si="14"/>
        <v>8.3622685185185189E-2</v>
      </c>
      <c r="H64" s="6">
        <f t="shared" si="15"/>
        <v>0.27584558603156134</v>
      </c>
      <c r="I64" s="325">
        <f t="shared" si="13"/>
        <v>160.55555555555554</v>
      </c>
      <c r="J64" s="168">
        <f t="shared" si="16"/>
        <v>-0.76609039109039101</v>
      </c>
      <c r="L64" s="60">
        <v>85</v>
      </c>
      <c r="M64" s="222">
        <v>5.9027777777777783E-2</v>
      </c>
      <c r="N64" s="8">
        <v>264</v>
      </c>
      <c r="O64" s="54">
        <v>8.1250000000000003E-2</v>
      </c>
      <c r="P64" s="125">
        <f t="shared" si="17"/>
        <v>0.35749999999999998</v>
      </c>
    </row>
    <row r="65" spans="1:17" x14ac:dyDescent="0.25">
      <c r="A65" s="126" t="s">
        <v>379</v>
      </c>
      <c r="B65" s="1" t="s">
        <v>257</v>
      </c>
      <c r="C65" s="275" t="s">
        <v>350</v>
      </c>
      <c r="D65" s="8">
        <v>2682</v>
      </c>
      <c r="E65" s="16">
        <v>0.33</v>
      </c>
      <c r="F65" s="8">
        <v>3352</v>
      </c>
      <c r="G65" s="6">
        <f t="shared" si="14"/>
        <v>5.0543981481481488</v>
      </c>
      <c r="H65" s="6">
        <f t="shared" si="15"/>
        <v>16.672908985464755</v>
      </c>
      <c r="I65" s="325">
        <f t="shared" si="13"/>
        <v>9704.4444444444453</v>
      </c>
      <c r="J65" s="166">
        <f t="shared" si="16"/>
        <v>0.20104510451045129</v>
      </c>
      <c r="L65" s="60">
        <v>3970</v>
      </c>
      <c r="M65" s="222">
        <v>7.6388888888888895E-2</v>
      </c>
      <c r="N65" s="8">
        <v>3636</v>
      </c>
      <c r="O65" s="54">
        <v>6.9444444444444434E-2</v>
      </c>
      <c r="P65" s="125">
        <f t="shared" si="17"/>
        <v>4.208333333333333</v>
      </c>
    </row>
    <row r="66" spans="1:17" x14ac:dyDescent="0.25">
      <c r="A66" s="126" t="s">
        <v>380</v>
      </c>
      <c r="B66" s="1" t="s">
        <v>257</v>
      </c>
      <c r="C66" s="259" t="s">
        <v>351</v>
      </c>
      <c r="D66" s="8">
        <v>188</v>
      </c>
      <c r="E66" s="17">
        <v>-0.24</v>
      </c>
      <c r="F66" s="8">
        <v>210</v>
      </c>
      <c r="G66" s="6">
        <f t="shared" si="14"/>
        <v>0.1855324074074074</v>
      </c>
      <c r="H66" s="6">
        <f t="shared" si="15"/>
        <v>0.61201449745133951</v>
      </c>
      <c r="I66" s="325">
        <f t="shared" si="13"/>
        <v>356.22222222222217</v>
      </c>
      <c r="J66" s="168">
        <f t="shared" si="16"/>
        <v>-0.50752688172043026</v>
      </c>
      <c r="L66" s="60">
        <v>229</v>
      </c>
      <c r="M66" s="222">
        <v>4.8611111111111112E-2</v>
      </c>
      <c r="N66" s="8">
        <v>350</v>
      </c>
      <c r="O66" s="54">
        <v>6.458333333333334E-2</v>
      </c>
      <c r="P66" s="125">
        <f t="shared" si="17"/>
        <v>0.37673611111111116</v>
      </c>
    </row>
    <row r="67" spans="1:17" x14ac:dyDescent="0.25">
      <c r="A67" s="126" t="s">
        <v>381</v>
      </c>
      <c r="B67" s="1" t="s">
        <v>257</v>
      </c>
      <c r="C67" s="150" t="s">
        <v>352</v>
      </c>
      <c r="D67" s="151">
        <v>122</v>
      </c>
      <c r="E67" s="170">
        <v>-0.46</v>
      </c>
      <c r="F67" s="151">
        <v>162</v>
      </c>
      <c r="G67" s="153">
        <f>((M67*60*24)*L67)/(60*60*24)</f>
        <v>0.16388888888888889</v>
      </c>
      <c r="H67" s="153">
        <f>(G67/$G$42)*100</f>
        <v>0.54061916930199427</v>
      </c>
      <c r="I67" s="325">
        <f t="shared" si="13"/>
        <v>314.66666666666663</v>
      </c>
      <c r="J67" s="170">
        <f>(((G67/P67)*100)-100)/100</f>
        <v>-0.58111466098686537</v>
      </c>
      <c r="K67" s="149"/>
      <c r="L67" s="151">
        <v>177</v>
      </c>
      <c r="M67" s="222">
        <v>5.5555555555555552E-2</v>
      </c>
      <c r="N67" s="151">
        <v>313</v>
      </c>
      <c r="O67" s="222">
        <v>7.4999999999999997E-2</v>
      </c>
      <c r="P67" s="177">
        <f>((O67*60*24)*N67)/(60*60*24)</f>
        <v>0.39124999999999999</v>
      </c>
    </row>
    <row r="68" spans="1:17" x14ac:dyDescent="0.25">
      <c r="A68" s="126" t="s">
        <v>1052</v>
      </c>
      <c r="B68" s="9" t="s">
        <v>257</v>
      </c>
      <c r="C68" s="70" t="s">
        <v>1049</v>
      </c>
      <c r="D68" s="9">
        <v>56</v>
      </c>
      <c r="E68" s="95">
        <v>-0.54</v>
      </c>
      <c r="F68" s="9">
        <v>65</v>
      </c>
      <c r="G68" s="12">
        <f>((M68*60*24)*L68)/(60*60*24)</f>
        <v>6.4236111111111105E-2</v>
      </c>
      <c r="H68" s="12">
        <f>(G68/$G$42)*100</f>
        <v>0.21189522525607826</v>
      </c>
      <c r="I68" s="326">
        <f t="shared" si="13"/>
        <v>123.33333333333331</v>
      </c>
      <c r="J68" s="53">
        <f>(((G68/P68)*100)-100)/100</f>
        <v>-0.72587177714116369</v>
      </c>
      <c r="L68" s="9">
        <v>75</v>
      </c>
      <c r="M68" s="186">
        <v>5.1388888888888894E-2</v>
      </c>
      <c r="N68" s="9">
        <v>191</v>
      </c>
      <c r="O68" s="186">
        <v>7.3611111111111113E-2</v>
      </c>
      <c r="P68" s="156">
        <f>((O68*60*24)*N68)/(60*60*24)</f>
        <v>0.23432870370370371</v>
      </c>
    </row>
    <row r="71" spans="1:17" x14ac:dyDescent="0.25">
      <c r="A71" s="56" t="s">
        <v>382</v>
      </c>
      <c r="B71" s="42" t="s">
        <v>383</v>
      </c>
      <c r="C71" s="41"/>
      <c r="D71" s="41"/>
      <c r="E71" s="41"/>
      <c r="F71" s="41"/>
      <c r="G71" s="41"/>
      <c r="H71" s="41"/>
      <c r="I71" s="434" t="s">
        <v>1053</v>
      </c>
      <c r="J71" s="434"/>
    </row>
    <row r="72" spans="1:17" x14ac:dyDescent="0.25">
      <c r="C72" s="18"/>
    </row>
    <row r="73" spans="1:17" x14ac:dyDescent="0.25">
      <c r="B73" s="158" t="s">
        <v>87</v>
      </c>
      <c r="C73" s="11"/>
      <c r="D73" s="208" t="s">
        <v>80</v>
      </c>
      <c r="E73" s="209" t="s">
        <v>79</v>
      </c>
      <c r="F73" s="208" t="s">
        <v>78</v>
      </c>
      <c r="G73" s="208" t="s">
        <v>61</v>
      </c>
      <c r="H73" s="208" t="s">
        <v>103</v>
      </c>
      <c r="I73" s="208" t="s">
        <v>76</v>
      </c>
      <c r="J73" s="210" t="s">
        <v>279</v>
      </c>
      <c r="L73" s="432">
        <v>2016</v>
      </c>
      <c r="M73" s="435"/>
      <c r="N73" s="432">
        <v>2015</v>
      </c>
      <c r="O73" s="432"/>
    </row>
    <row r="74" spans="1:17" x14ac:dyDescent="0.25">
      <c r="A74" s="126" t="s">
        <v>386</v>
      </c>
      <c r="B74" s="35" t="s">
        <v>257</v>
      </c>
      <c r="C74" s="68" t="s">
        <v>9</v>
      </c>
      <c r="D74" s="36">
        <v>1733</v>
      </c>
      <c r="E74" s="266">
        <v>2.13</v>
      </c>
      <c r="F74" s="80">
        <f>SUM(F75:F75)</f>
        <v>3043</v>
      </c>
      <c r="G74" s="38">
        <f>SUM(G75:G75)</f>
        <v>2.6475694444444446</v>
      </c>
      <c r="H74" s="38"/>
      <c r="I74" s="324">
        <f>SUM(I75:I75)</f>
        <v>5083.3333333333339</v>
      </c>
      <c r="J74" s="165">
        <f>(((G74/P74)*100)-100)/100</f>
        <v>1.3299991851368969</v>
      </c>
      <c r="L74" s="218" t="s">
        <v>85</v>
      </c>
      <c r="M74" s="219" t="s">
        <v>86</v>
      </c>
      <c r="N74" s="218" t="s">
        <v>85</v>
      </c>
      <c r="O74" s="218" t="s">
        <v>86</v>
      </c>
      <c r="P74" s="136">
        <f>SUM(P75:P75)</f>
        <v>1.1362962962962964</v>
      </c>
      <c r="Q74" s="135" t="s">
        <v>280</v>
      </c>
    </row>
    <row r="75" spans="1:17" x14ac:dyDescent="0.25">
      <c r="A75" s="126" t="s">
        <v>386</v>
      </c>
      <c r="B75" s="11" t="s">
        <v>257</v>
      </c>
      <c r="C75" s="158" t="s">
        <v>385</v>
      </c>
      <c r="D75" s="159"/>
      <c r="E75" s="137"/>
      <c r="F75" s="159">
        <v>3043</v>
      </c>
      <c r="G75" s="160">
        <f t="shared" ref="G75" si="22">((M75*60*24)*L75)/(60*60*24)</f>
        <v>2.6475694444444446</v>
      </c>
      <c r="H75" s="160">
        <f>(G75/$G$74)*100</f>
        <v>100</v>
      </c>
      <c r="I75" s="327">
        <f>wertAT*G75*24</f>
        <v>5083.3333333333339</v>
      </c>
      <c r="J75" s="334">
        <f>(((G75/P75)*100)-100)/100</f>
        <v>1.3299991851368969</v>
      </c>
      <c r="L75" s="162">
        <v>4575</v>
      </c>
      <c r="M75" s="223">
        <v>3.4722222222222224E-2</v>
      </c>
      <c r="N75" s="162">
        <v>1664</v>
      </c>
      <c r="O75" s="163">
        <v>4.0972222222222222E-2</v>
      </c>
      <c r="P75" s="164">
        <f>((O75*60*24)*N75)/(60*60*24)</f>
        <v>1.1362962962962964</v>
      </c>
    </row>
  </sheetData>
  <mergeCells count="13">
    <mergeCell ref="L25:M25"/>
    <mergeCell ref="N25:O25"/>
    <mergeCell ref="F2:J2"/>
    <mergeCell ref="I8:J8"/>
    <mergeCell ref="L10:M10"/>
    <mergeCell ref="N10:O10"/>
    <mergeCell ref="I23:J23"/>
    <mergeCell ref="I39:J39"/>
    <mergeCell ref="L41:M41"/>
    <mergeCell ref="N41:O41"/>
    <mergeCell ref="I71:J71"/>
    <mergeCell ref="L73:M73"/>
    <mergeCell ref="N73:O73"/>
  </mergeCells>
  <hyperlinks>
    <hyperlink ref="I39" r:id="rId1"/>
    <hyperlink ref="I8" r:id="rId2"/>
    <hyperlink ref="F2" r:id="rId3"/>
    <hyperlink ref="I23" r:id="rId4"/>
    <hyperlink ref="C11" r:id="rId5"/>
    <hyperlink ref="C12" r:id="rId6"/>
    <hyperlink ref="C13" r:id="rId7"/>
    <hyperlink ref="C14" r:id="rId8"/>
    <hyperlink ref="C15" r:id="rId9"/>
    <hyperlink ref="C16" r:id="rId10"/>
    <hyperlink ref="C17" r:id="rId11"/>
    <hyperlink ref="C18" r:id="rId12"/>
    <hyperlink ref="C19" r:id="rId13"/>
    <hyperlink ref="C20" r:id="rId14"/>
    <hyperlink ref="C26" r:id="rId15"/>
    <hyperlink ref="C27" r:id="rId16"/>
    <hyperlink ref="C28" r:id="rId17"/>
    <hyperlink ref="C29" r:id="rId18"/>
    <hyperlink ref="C30" r:id="rId19"/>
    <hyperlink ref="C32" r:id="rId20"/>
    <hyperlink ref="C33" r:id="rId21"/>
    <hyperlink ref="C34" r:id="rId22"/>
    <hyperlink ref="C35" r:id="rId23"/>
    <hyperlink ref="C36" r:id="rId24"/>
    <hyperlink ref="C42" r:id="rId25"/>
    <hyperlink ref="C43" r:id="rId26"/>
    <hyperlink ref="C44" r:id="rId27"/>
    <hyperlink ref="C45" r:id="rId28"/>
    <hyperlink ref="C46" r:id="rId29"/>
    <hyperlink ref="C48" r:id="rId30"/>
    <hyperlink ref="C49" r:id="rId31"/>
    <hyperlink ref="C50" r:id="rId32"/>
    <hyperlink ref="C52" r:id="rId33"/>
    <hyperlink ref="C47" r:id="rId34"/>
    <hyperlink ref="C53" r:id="rId35"/>
    <hyperlink ref="C54" r:id="rId36"/>
    <hyperlink ref="C55" r:id="rId37"/>
    <hyperlink ref="C56" r:id="rId38"/>
    <hyperlink ref="C57" r:id="rId39"/>
    <hyperlink ref="C58" r:id="rId40"/>
    <hyperlink ref="C59" r:id="rId41"/>
    <hyperlink ref="C60" r:id="rId42"/>
    <hyperlink ref="C61" r:id="rId43"/>
    <hyperlink ref="C62" r:id="rId44"/>
    <hyperlink ref="C63" r:id="rId45"/>
    <hyperlink ref="C64" r:id="rId46"/>
    <hyperlink ref="C65" r:id="rId47"/>
    <hyperlink ref="C66" r:id="rId48"/>
    <hyperlink ref="C67" r:id="rId49"/>
    <hyperlink ref="I71" r:id="rId50"/>
    <hyperlink ref="C74" r:id="rId51"/>
    <hyperlink ref="C75" r:id="rId52"/>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25" location="leg.sessions" display="Sessions"/>
    <hyperlink ref="E25" location="leg.trend" display="Trend"/>
    <hyperlink ref="F25" location="leg.uniquePageviews" display="uniquePageviews"/>
    <hyperlink ref="G25" location="leg.interventionstage" display="Interventionstage"/>
    <hyperlink ref="H25" location="leg.proz.verteilung" display="% Verteilung"/>
    <hyperlink ref="I25" location="leg.wert" display="Wert"/>
    <hyperlink ref="J25" location="leg.verlauf" display="Verlauf"/>
    <hyperlink ref="D41" location="leg.sessions" display="Sessions"/>
    <hyperlink ref="E41" location="leg.trend" display="Trend"/>
    <hyperlink ref="G41" location="leg.interventionstage" display="Interventionstage"/>
    <hyperlink ref="H41" location="leg.proz.verteilung" display="% Verteilung"/>
    <hyperlink ref="I41" location="leg.wert" display="Wert"/>
    <hyperlink ref="J41" location="leg.verlauf" display="Verlauf"/>
    <hyperlink ref="D73" location="leg.sessions" display="Sessions"/>
    <hyperlink ref="E73" location="leg.trend" display="Trend"/>
    <hyperlink ref="F73" location="leg.uniquePageviews" display="uniquePageviews"/>
    <hyperlink ref="G73" location="leg.interventionstage" display="Interventionstage"/>
    <hyperlink ref="H73" location="leg.proz.verteilung" display="% Verteilung"/>
    <hyperlink ref="I73" location="leg.wert" display="Wert"/>
    <hyperlink ref="J73"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25" location="leg.onlineseit" display="Online seit…"/>
    <hyperlink ref="B41" location="leg.onlineseit" display="Online seit…"/>
    <hyperlink ref="B73"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26" location="leg.pageviews" display="pageviews"/>
    <hyperlink ref="M26" location="leg.avgTimeOnPage" display="avgTimeOnPage"/>
    <hyperlink ref="N26" location="leg.pageviews" display="pageviews"/>
    <hyperlink ref="O26" location="leg.avgTimeOnPage" display="avgTimeOnPage"/>
    <hyperlink ref="L42" location="leg.pageviews" display="pageviews"/>
    <hyperlink ref="M42" location="leg.avgTimeOnPage" display="avgTimeOnPage"/>
    <hyperlink ref="N42" location="leg.pageviews" display="pageviews"/>
    <hyperlink ref="O42" location="leg.avgTimeOnPage" display="avgTimeOnPage"/>
    <hyperlink ref="L74" location="leg.pageviews" display="pageviews"/>
    <hyperlink ref="M74" location="leg.avgTimeOnPage" display="avgTimeOnPage"/>
    <hyperlink ref="N74" location="leg.pageviews" display="pageviews"/>
    <hyperlink ref="O74" location="leg.avgTimeOnPage" display="avgTimeOnPage"/>
    <hyperlink ref="F41" location="leg.uniquePageviews" display="uniquePageviews"/>
    <hyperlink ref="C31" r:id="rId53"/>
    <hyperlink ref="C51" r:id="rId54"/>
    <hyperlink ref="C68" r:id="rId55"/>
  </hyperlinks>
  <pageMargins left="0.7" right="0.7" top="0.78740157499999996" bottom="0.78740157499999996" header="0.3" footer="0.3"/>
  <pageSetup paperSize="9" orientation="portrait" r:id="rId56"/>
  <drawing r:id="rId5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A2:Q37"/>
  <sheetViews>
    <sheetView workbookViewId="0">
      <selection activeCell="M5" sqref="M5:N5"/>
    </sheetView>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388</v>
      </c>
      <c r="C2" s="43"/>
      <c r="D2" s="43"/>
      <c r="E2" s="45"/>
      <c r="F2" s="45"/>
      <c r="G2" s="434" t="s">
        <v>1054</v>
      </c>
      <c r="H2" s="434"/>
      <c r="I2" s="434"/>
      <c r="J2" s="434"/>
    </row>
    <row r="3" spans="1:17" x14ac:dyDescent="0.25">
      <c r="I3" s="55"/>
    </row>
    <row r="4" spans="1:17" x14ac:dyDescent="0.25">
      <c r="B4" s="158" t="s">
        <v>87</v>
      </c>
      <c r="C4" s="11"/>
      <c r="D4" s="208" t="s">
        <v>80</v>
      </c>
      <c r="E4" s="209" t="s">
        <v>79</v>
      </c>
      <c r="F4" s="208" t="s">
        <v>78</v>
      </c>
      <c r="G4" s="88"/>
      <c r="H4" s="88"/>
      <c r="I4" s="88"/>
      <c r="J4" s="140"/>
    </row>
    <row r="5" spans="1:17" x14ac:dyDescent="0.25">
      <c r="A5" s="126" t="s">
        <v>558</v>
      </c>
      <c r="B5" s="35" t="s">
        <v>257</v>
      </c>
      <c r="C5" s="35" t="s">
        <v>390</v>
      </c>
      <c r="D5" s="36">
        <v>2488</v>
      </c>
      <c r="E5" s="37">
        <v>0.19</v>
      </c>
      <c r="F5" s="36">
        <v>2488</v>
      </c>
      <c r="G5" s="62"/>
      <c r="H5" s="62"/>
      <c r="I5" s="63"/>
      <c r="J5" s="140"/>
      <c r="M5" s="54"/>
      <c r="N5" s="5"/>
    </row>
    <row r="8" spans="1:17" x14ac:dyDescent="0.25">
      <c r="A8" s="56" t="s">
        <v>391</v>
      </c>
      <c r="B8" s="42" t="s">
        <v>392</v>
      </c>
      <c r="C8" s="41"/>
      <c r="D8" s="41"/>
      <c r="E8" s="41"/>
      <c r="F8" s="41"/>
      <c r="G8" s="41"/>
      <c r="H8" s="41"/>
      <c r="I8" s="434" t="s">
        <v>1055</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410</v>
      </c>
      <c r="B11" s="35" t="s">
        <v>257</v>
      </c>
      <c r="C11" s="68" t="s">
        <v>11</v>
      </c>
      <c r="D11" s="36">
        <v>1338</v>
      </c>
      <c r="E11" s="52">
        <v>-0.25</v>
      </c>
      <c r="F11" s="80">
        <f>SUM(F12:F28)</f>
        <v>2825</v>
      </c>
      <c r="G11" s="38">
        <f>SUM(G12:G28)</f>
        <v>3.9273495370370375</v>
      </c>
      <c r="H11" s="38"/>
      <c r="I11" s="324">
        <f>SUM(I12:I28)</f>
        <v>7540.5111111111109</v>
      </c>
      <c r="J11" s="165">
        <f>(((G11/P11)*100)-100)/100</f>
        <v>3.2886986749624612E-2</v>
      </c>
      <c r="L11" s="218" t="s">
        <v>85</v>
      </c>
      <c r="M11" s="219" t="s">
        <v>86</v>
      </c>
      <c r="N11" s="218" t="s">
        <v>85</v>
      </c>
      <c r="O11" s="218" t="s">
        <v>86</v>
      </c>
      <c r="P11" s="136">
        <f>SUM(P12:P28)</f>
        <v>3.8023032407407418</v>
      </c>
      <c r="Q11" s="135" t="s">
        <v>280</v>
      </c>
    </row>
    <row r="12" spans="1:17" x14ac:dyDescent="0.25">
      <c r="A12" s="126" t="s">
        <v>411</v>
      </c>
      <c r="B12" s="1" t="s">
        <v>257</v>
      </c>
      <c r="C12" s="275" t="s">
        <v>157</v>
      </c>
      <c r="D12" s="8">
        <v>173</v>
      </c>
      <c r="E12" s="17">
        <v>-0.19</v>
      </c>
      <c r="F12" s="8">
        <v>277</v>
      </c>
      <c r="G12" s="6">
        <f t="shared" ref="G12:G28" si="0">((M12*60*24)*L12)/(60*60*24)</f>
        <v>0.21197916666666666</v>
      </c>
      <c r="H12" s="6">
        <f>(G12/$G$11)*100</f>
        <v>5.3975121049855153</v>
      </c>
      <c r="I12" s="325">
        <f t="shared" ref="I12:I28" si="1">wertAT*G12*24</f>
        <v>407</v>
      </c>
      <c r="J12" s="284">
        <f>(((G12/P12)*100)-100)/100</f>
        <v>-1.145287958115233E-3</v>
      </c>
      <c r="L12" s="180">
        <v>333</v>
      </c>
      <c r="M12" s="220">
        <v>3.8194444444444441E-2</v>
      </c>
      <c r="N12" s="129">
        <v>382</v>
      </c>
      <c r="O12" s="130">
        <v>3.3333333333333333E-2</v>
      </c>
      <c r="P12" s="125">
        <f>((O12*60*24)*N12)/(60*60*24)</f>
        <v>0.21222222222222223</v>
      </c>
    </row>
    <row r="13" spans="1:17" x14ac:dyDescent="0.25">
      <c r="A13" s="126" t="s">
        <v>414</v>
      </c>
      <c r="B13" s="1" t="s">
        <v>257</v>
      </c>
      <c r="C13" s="275" t="s">
        <v>331</v>
      </c>
      <c r="D13" s="8">
        <v>52</v>
      </c>
      <c r="E13" s="17">
        <v>-0.57999999999999996</v>
      </c>
      <c r="F13" s="8">
        <v>83</v>
      </c>
      <c r="G13" s="6">
        <f>((M13*60*24)*L13)/(60*60*24)</f>
        <v>6.5555555555555561E-2</v>
      </c>
      <c r="H13" s="6">
        <f>(G13/$G$11)*100</f>
        <v>1.6692060367260693</v>
      </c>
      <c r="I13" s="325">
        <f t="shared" si="1"/>
        <v>125.86666666666669</v>
      </c>
      <c r="J13" s="168">
        <f>(((G13/P13)*100)-100)/100</f>
        <v>-0.64617691154422796</v>
      </c>
      <c r="L13" s="180">
        <v>118</v>
      </c>
      <c r="M13" s="220">
        <v>3.3333333333333333E-2</v>
      </c>
      <c r="N13" s="129">
        <v>232</v>
      </c>
      <c r="O13" s="130">
        <v>4.7916666666666663E-2</v>
      </c>
      <c r="P13" s="125">
        <f>((O13*60*24)*N13)/(60*60*24)</f>
        <v>0.18527777777777779</v>
      </c>
    </row>
    <row r="14" spans="1:17" x14ac:dyDescent="0.25">
      <c r="A14" s="126" t="s">
        <v>415</v>
      </c>
      <c r="B14" s="149" t="s">
        <v>257</v>
      </c>
      <c r="C14" s="150" t="s">
        <v>396</v>
      </c>
      <c r="D14" s="151">
        <v>177</v>
      </c>
      <c r="E14" s="152">
        <v>-0.26</v>
      </c>
      <c r="F14" s="151">
        <v>219</v>
      </c>
      <c r="G14" s="153">
        <f>((M14*60*24)*L14)/(60*60*24)</f>
        <v>0.21759259259259259</v>
      </c>
      <c r="H14" s="153">
        <f>(G14/$G$11)*100</f>
        <v>5.5404437659692967</v>
      </c>
      <c r="I14" s="325">
        <f t="shared" si="1"/>
        <v>417.77777777777783</v>
      </c>
      <c r="J14" s="170">
        <f>(((G14/P14)*100)-100)/100</f>
        <v>-0.1794692737430168</v>
      </c>
      <c r="L14" s="180">
        <v>235</v>
      </c>
      <c r="M14" s="220">
        <v>5.5555555555555552E-2</v>
      </c>
      <c r="N14" s="129">
        <v>358</v>
      </c>
      <c r="O14" s="130">
        <v>4.4444444444444446E-2</v>
      </c>
      <c r="P14" s="125">
        <f>((O14*60*24)*N14)/(60*60*24)</f>
        <v>0.26518518518518519</v>
      </c>
    </row>
    <row r="15" spans="1:17" x14ac:dyDescent="0.25">
      <c r="A15" s="126" t="s">
        <v>412</v>
      </c>
      <c r="B15" s="143" t="s">
        <v>257</v>
      </c>
      <c r="C15" s="144" t="s">
        <v>394</v>
      </c>
      <c r="D15" s="145">
        <v>88</v>
      </c>
      <c r="E15" s="146">
        <v>-0.59</v>
      </c>
      <c r="F15" s="145">
        <v>108</v>
      </c>
      <c r="G15" s="147">
        <f t="shared" si="0"/>
        <v>0.11249999999999998</v>
      </c>
      <c r="H15" s="147">
        <f t="shared" ref="H15:H28" si="2">(G15/$G$11)*100</f>
        <v>2.8645273087883805</v>
      </c>
      <c r="I15" s="325">
        <f t="shared" si="1"/>
        <v>215.99999999999994</v>
      </c>
      <c r="J15" s="167">
        <f t="shared" ref="J15:J25" si="3">(((G15/P15)*100)-100)/100</f>
        <v>-0.69072164948453607</v>
      </c>
      <c r="L15" s="180">
        <v>135</v>
      </c>
      <c r="M15" s="220">
        <v>4.9999999999999996E-2</v>
      </c>
      <c r="N15" s="129">
        <v>324</v>
      </c>
      <c r="O15" s="130">
        <v>6.7361111111111108E-2</v>
      </c>
      <c r="P15" s="125">
        <f t="shared" ref="P15:P28" si="4">((O15*60*24)*N15)/(60*60*24)</f>
        <v>0.36374999999999996</v>
      </c>
    </row>
    <row r="16" spans="1:17" x14ac:dyDescent="0.25">
      <c r="A16" s="126" t="s">
        <v>416</v>
      </c>
      <c r="B16" s="1" t="s">
        <v>257</v>
      </c>
      <c r="C16" s="275" t="s">
        <v>397</v>
      </c>
      <c r="D16" s="8">
        <v>216</v>
      </c>
      <c r="E16" s="17">
        <v>-0.24</v>
      </c>
      <c r="F16" s="8">
        <v>345</v>
      </c>
      <c r="G16" s="6">
        <f t="shared" si="0"/>
        <v>0.54197916666666646</v>
      </c>
      <c r="H16" s="6">
        <f t="shared" si="2"/>
        <v>13.800125544098094</v>
      </c>
      <c r="I16" s="325">
        <f t="shared" si="1"/>
        <v>1040.5999999999997</v>
      </c>
      <c r="J16" s="168">
        <f t="shared" si="3"/>
        <v>-0.37305699481865306</v>
      </c>
      <c r="L16" s="180">
        <v>473</v>
      </c>
      <c r="M16" s="220">
        <v>6.8749999999999992E-2</v>
      </c>
      <c r="N16" s="129">
        <v>579</v>
      </c>
      <c r="O16" s="130">
        <v>8.9583333333333334E-2</v>
      </c>
      <c r="P16" s="125">
        <f t="shared" si="4"/>
        <v>0.86447916666666669</v>
      </c>
    </row>
    <row r="17" spans="1:16" x14ac:dyDescent="0.25">
      <c r="A17" s="126" t="s">
        <v>418</v>
      </c>
      <c r="B17" s="261" t="s">
        <v>1024</v>
      </c>
      <c r="C17" s="275" t="s">
        <v>121</v>
      </c>
      <c r="D17" s="8">
        <v>142</v>
      </c>
      <c r="E17" s="17">
        <v>-0.34</v>
      </c>
      <c r="F17" s="8">
        <v>294</v>
      </c>
      <c r="G17" s="6">
        <f t="shared" si="0"/>
        <v>0.57768518518518519</v>
      </c>
      <c r="H17" s="6">
        <f t="shared" si="2"/>
        <v>14.70928878973721</v>
      </c>
      <c r="I17" s="325">
        <f t="shared" si="1"/>
        <v>1109.1555555555556</v>
      </c>
      <c r="J17" s="166">
        <f t="shared" si="3"/>
        <v>0.43067618310545497</v>
      </c>
      <c r="L17" s="180">
        <v>367</v>
      </c>
      <c r="M17" s="220">
        <v>9.4444444444444442E-2</v>
      </c>
      <c r="N17" s="129">
        <v>401</v>
      </c>
      <c r="O17" s="130">
        <v>6.0416666666666667E-2</v>
      </c>
      <c r="P17" s="125">
        <f t="shared" si="4"/>
        <v>0.40378472222222223</v>
      </c>
    </row>
    <row r="18" spans="1:16" x14ac:dyDescent="0.25">
      <c r="A18" s="126" t="s">
        <v>419</v>
      </c>
      <c r="B18" s="261" t="s">
        <v>1024</v>
      </c>
      <c r="C18" s="275" t="s">
        <v>399</v>
      </c>
      <c r="D18" s="8">
        <v>35</v>
      </c>
      <c r="E18" s="17">
        <v>-0.5</v>
      </c>
      <c r="F18" s="8">
        <v>52</v>
      </c>
      <c r="G18" s="6">
        <f t="shared" si="0"/>
        <v>2.9537037037037039E-2</v>
      </c>
      <c r="H18" s="6">
        <f t="shared" si="2"/>
        <v>0.75208577078476846</v>
      </c>
      <c r="I18" s="325">
        <f t="shared" si="1"/>
        <v>56.711111111111116</v>
      </c>
      <c r="J18" s="168">
        <f t="shared" si="3"/>
        <v>-0.72813465430915103</v>
      </c>
      <c r="L18" s="180">
        <v>58</v>
      </c>
      <c r="M18" s="220">
        <v>3.0555555555555555E-2</v>
      </c>
      <c r="N18" s="129">
        <v>149</v>
      </c>
      <c r="O18" s="130">
        <v>4.3750000000000004E-2</v>
      </c>
      <c r="P18" s="125">
        <f t="shared" si="4"/>
        <v>0.10864583333333336</v>
      </c>
    </row>
    <row r="19" spans="1:16" x14ac:dyDescent="0.25">
      <c r="A19" s="126" t="s">
        <v>421</v>
      </c>
      <c r="B19" s="1" t="s">
        <v>257</v>
      </c>
      <c r="C19" s="275" t="s">
        <v>401</v>
      </c>
      <c r="D19" s="8">
        <v>154</v>
      </c>
      <c r="E19" s="16">
        <v>0.15</v>
      </c>
      <c r="F19" s="8">
        <v>308</v>
      </c>
      <c r="G19" s="6">
        <f>((M19*60*24)*L19)/(60*60*24)</f>
        <v>0.28125</v>
      </c>
      <c r="H19" s="6">
        <f>(G19/$G$11)*100</f>
        <v>7.1613182719709529</v>
      </c>
      <c r="I19" s="325">
        <f t="shared" si="1"/>
        <v>540</v>
      </c>
      <c r="J19" s="168">
        <f>(((G19/P19)*100)-100)/100</f>
        <v>-0.12198294551235733</v>
      </c>
      <c r="L19" s="180">
        <v>405</v>
      </c>
      <c r="M19" s="220">
        <v>4.1666666666666664E-2</v>
      </c>
      <c r="N19" s="129">
        <v>374</v>
      </c>
      <c r="O19" s="130">
        <v>5.1388888888888894E-2</v>
      </c>
      <c r="P19" s="125">
        <f>((O19*60*24)*N19)/(60*60*24)</f>
        <v>0.32032407407407409</v>
      </c>
    </row>
    <row r="20" spans="1:16" x14ac:dyDescent="0.25">
      <c r="A20" s="126" t="s">
        <v>420</v>
      </c>
      <c r="B20" s="1" t="s">
        <v>257</v>
      </c>
      <c r="C20" s="275" t="s">
        <v>400</v>
      </c>
      <c r="D20" s="8">
        <v>94</v>
      </c>
      <c r="E20" s="16">
        <v>0.34</v>
      </c>
      <c r="F20" s="8">
        <v>216</v>
      </c>
      <c r="G20" s="6">
        <f t="shared" si="0"/>
        <v>0.48545138888888878</v>
      </c>
      <c r="H20" s="6">
        <f t="shared" si="2"/>
        <v>12.360788982768627</v>
      </c>
      <c r="I20" s="325">
        <f t="shared" si="1"/>
        <v>932.06666666666638</v>
      </c>
      <c r="J20" s="166">
        <f t="shared" si="3"/>
        <v>2.2577087378640766</v>
      </c>
      <c r="L20" s="180">
        <v>341</v>
      </c>
      <c r="M20" s="220">
        <v>8.5416666666666655E-2</v>
      </c>
      <c r="N20" s="129">
        <v>103</v>
      </c>
      <c r="O20" s="130">
        <v>8.6805555555555566E-2</v>
      </c>
      <c r="P20" s="125">
        <f t="shared" si="4"/>
        <v>0.14901620370370372</v>
      </c>
    </row>
    <row r="21" spans="1:16" x14ac:dyDescent="0.25">
      <c r="A21" s="126" t="s">
        <v>422</v>
      </c>
      <c r="B21" s="1" t="s">
        <v>257</v>
      </c>
      <c r="C21" s="275" t="s">
        <v>402</v>
      </c>
      <c r="D21" s="8">
        <v>111</v>
      </c>
      <c r="E21" s="17">
        <v>-0.25</v>
      </c>
      <c r="F21" s="8">
        <v>227</v>
      </c>
      <c r="G21" s="6">
        <f t="shared" si="0"/>
        <v>0.50805555555555559</v>
      </c>
      <c r="H21" s="6">
        <f t="shared" si="2"/>
        <v>12.936346784627037</v>
      </c>
      <c r="I21" s="325">
        <f t="shared" si="1"/>
        <v>975.4666666666667</v>
      </c>
      <c r="J21" s="166">
        <f t="shared" si="3"/>
        <v>0.81246129072216033</v>
      </c>
      <c r="L21" s="180">
        <v>354</v>
      </c>
      <c r="M21" s="220">
        <v>8.6111111111111124E-2</v>
      </c>
      <c r="N21" s="129">
        <v>351</v>
      </c>
      <c r="O21" s="130">
        <v>4.7916666666666663E-2</v>
      </c>
      <c r="P21" s="125">
        <f t="shared" si="4"/>
        <v>0.28031250000000002</v>
      </c>
    </row>
    <row r="22" spans="1:16" x14ac:dyDescent="0.25">
      <c r="A22" s="126" t="s">
        <v>1056</v>
      </c>
      <c r="B22" s="1" t="s">
        <v>257</v>
      </c>
      <c r="C22" s="275" t="s">
        <v>337</v>
      </c>
      <c r="D22" s="8">
        <v>21</v>
      </c>
      <c r="E22" s="17">
        <v>-0.19</v>
      </c>
      <c r="F22" s="8">
        <v>34</v>
      </c>
      <c r="G22" s="6">
        <f t="shared" si="0"/>
        <v>1.0381944444444445E-2</v>
      </c>
      <c r="H22" s="6">
        <f t="shared" si="2"/>
        <v>0.26434989670608827</v>
      </c>
      <c r="I22" s="325">
        <f t="shared" si="1"/>
        <v>19.933333333333334</v>
      </c>
      <c r="J22" s="168">
        <f t="shared" si="3"/>
        <v>-0.63177339901477836</v>
      </c>
      <c r="L22" s="180">
        <v>39</v>
      </c>
      <c r="M22" s="220">
        <v>1.5972222222222224E-2</v>
      </c>
      <c r="N22" s="129">
        <v>42</v>
      </c>
      <c r="O22" s="130">
        <v>4.027777777777778E-2</v>
      </c>
      <c r="P22" s="125">
        <f t="shared" si="4"/>
        <v>2.8194444444444449E-2</v>
      </c>
    </row>
    <row r="23" spans="1:16" ht="15" customHeight="1" x14ac:dyDescent="0.25">
      <c r="A23" s="126" t="s">
        <v>426</v>
      </c>
      <c r="B23" s="149" t="s">
        <v>257</v>
      </c>
      <c r="C23" s="150" t="s">
        <v>405</v>
      </c>
      <c r="D23" s="151">
        <v>22</v>
      </c>
      <c r="E23" s="152">
        <v>-0.35</v>
      </c>
      <c r="F23" s="151">
        <v>31</v>
      </c>
      <c r="G23" s="153">
        <f>((M23*60*24)*L23)/(60*60*24)</f>
        <v>7.7083333333333318E-3</v>
      </c>
      <c r="H23" s="153">
        <f>(G23/$G$11)*100</f>
        <v>0.19627316745401868</v>
      </c>
      <c r="I23" s="325">
        <f t="shared" si="1"/>
        <v>14.799999999999997</v>
      </c>
      <c r="J23" s="170">
        <f>(((G23/P23)*100)-100)/100</f>
        <v>-0.6711111111111111</v>
      </c>
      <c r="L23" s="180">
        <v>37</v>
      </c>
      <c r="M23" s="220">
        <v>1.2499999999999999E-2</v>
      </c>
      <c r="N23" s="129">
        <v>45</v>
      </c>
      <c r="O23" s="130">
        <v>3.125E-2</v>
      </c>
      <c r="P23" s="125">
        <f>((O23*60*24)*N23)/(60*60*24)</f>
        <v>2.34375E-2</v>
      </c>
    </row>
    <row r="24" spans="1:16" x14ac:dyDescent="0.25">
      <c r="A24" s="126" t="s">
        <v>425</v>
      </c>
      <c r="B24" s="1" t="s">
        <v>257</v>
      </c>
      <c r="C24" s="275" t="s">
        <v>404</v>
      </c>
      <c r="D24" s="8">
        <v>28</v>
      </c>
      <c r="E24" s="17">
        <v>-0.1</v>
      </c>
      <c r="F24" s="8">
        <v>59</v>
      </c>
      <c r="G24" s="6">
        <f>((M24*60*24)*L24)/(60*60*24)</f>
        <v>4.7812500000000001E-2</v>
      </c>
      <c r="H24" s="6">
        <f>(G24/$G$11)*100</f>
        <v>1.2174241062350619</v>
      </c>
      <c r="I24" s="325">
        <f t="shared" si="1"/>
        <v>91.800000000000011</v>
      </c>
      <c r="J24" s="166">
        <f>(((G24/P24)*100)-100)/100</f>
        <v>0.27776059387565738</v>
      </c>
      <c r="L24" s="180">
        <v>81</v>
      </c>
      <c r="M24" s="220">
        <v>3.5416666666666666E-2</v>
      </c>
      <c r="N24" s="129">
        <v>53</v>
      </c>
      <c r="O24" s="130">
        <v>4.2361111111111106E-2</v>
      </c>
      <c r="P24" s="125">
        <f>((O24*60*24)*N24)/(60*60*24)</f>
        <v>3.7418981481481484E-2</v>
      </c>
    </row>
    <row r="25" spans="1:16" x14ac:dyDescent="0.25">
      <c r="A25" s="126" t="s">
        <v>423</v>
      </c>
      <c r="B25" s="1" t="s">
        <v>257</v>
      </c>
      <c r="C25" s="275" t="s">
        <v>403</v>
      </c>
      <c r="D25" s="8">
        <v>26</v>
      </c>
      <c r="E25" s="16">
        <v>0.73</v>
      </c>
      <c r="F25" s="8">
        <v>36</v>
      </c>
      <c r="G25" s="6">
        <f t="shared" si="0"/>
        <v>9.2638888888888896E-2</v>
      </c>
      <c r="H25" s="6">
        <f t="shared" si="2"/>
        <v>2.3588144629158645</v>
      </c>
      <c r="I25" s="325">
        <f t="shared" si="1"/>
        <v>177.86666666666667</v>
      </c>
      <c r="J25" s="166">
        <f t="shared" si="3"/>
        <v>3.3881578947368429</v>
      </c>
      <c r="L25" s="180">
        <v>46</v>
      </c>
      <c r="M25" s="220">
        <v>0.12083333333333333</v>
      </c>
      <c r="N25" s="129">
        <v>16</v>
      </c>
      <c r="O25" s="130">
        <v>7.9166666666666663E-2</v>
      </c>
      <c r="P25" s="125">
        <f t="shared" si="4"/>
        <v>2.1111111111111112E-2</v>
      </c>
    </row>
    <row r="26" spans="1:16" x14ac:dyDescent="0.25">
      <c r="A26" s="126" t="s">
        <v>427</v>
      </c>
      <c r="B26" s="269" t="s">
        <v>1024</v>
      </c>
      <c r="C26" s="144" t="s">
        <v>406</v>
      </c>
      <c r="D26" s="145">
        <v>232</v>
      </c>
      <c r="E26" s="171">
        <v>0.02</v>
      </c>
      <c r="F26" s="145">
        <v>346</v>
      </c>
      <c r="G26" s="147">
        <f t="shared" si="0"/>
        <v>0.57497685185185188</v>
      </c>
      <c r="H26" s="147">
        <f t="shared" si="2"/>
        <v>14.640327947118232</v>
      </c>
      <c r="I26" s="325">
        <f t="shared" si="1"/>
        <v>1103.9555555555555</v>
      </c>
      <c r="J26" s="172">
        <f t="shared" ref="J26:J28" si="5">(((G26/P26)*100)-100)/100</f>
        <v>0.52676870121089192</v>
      </c>
      <c r="L26" s="180">
        <v>421</v>
      </c>
      <c r="M26" s="220">
        <v>8.1944444444444445E-2</v>
      </c>
      <c r="N26" s="129">
        <v>374</v>
      </c>
      <c r="O26" s="130">
        <v>6.0416666666666667E-2</v>
      </c>
      <c r="P26" s="125">
        <f t="shared" si="4"/>
        <v>0.37659722222222225</v>
      </c>
    </row>
    <row r="27" spans="1:16" x14ac:dyDescent="0.25">
      <c r="A27" s="126" t="s">
        <v>429</v>
      </c>
      <c r="B27" s="59" t="s">
        <v>257</v>
      </c>
      <c r="C27" s="275" t="s">
        <v>408</v>
      </c>
      <c r="D27" s="8">
        <v>11</v>
      </c>
      <c r="E27" s="17">
        <v>-0.69</v>
      </c>
      <c r="F27" s="8">
        <v>21</v>
      </c>
      <c r="G27" s="6">
        <f t="shared" si="0"/>
        <v>1.1203703703703704E-2</v>
      </c>
      <c r="H27" s="6">
        <f t="shared" si="2"/>
        <v>0.28527391305629146</v>
      </c>
      <c r="I27" s="325">
        <f t="shared" si="1"/>
        <v>21.511111111111109</v>
      </c>
      <c r="J27" s="168">
        <f t="shared" si="5"/>
        <v>-0.63025210084033612</v>
      </c>
      <c r="L27" s="180">
        <v>22</v>
      </c>
      <c r="M27" s="220">
        <v>3.0555555555555555E-2</v>
      </c>
      <c r="N27" s="129">
        <v>77</v>
      </c>
      <c r="O27" s="130">
        <v>2.361111111111111E-2</v>
      </c>
      <c r="P27" s="125">
        <f t="shared" si="4"/>
        <v>3.0300925925925926E-2</v>
      </c>
    </row>
    <row r="28" spans="1:16" x14ac:dyDescent="0.25">
      <c r="A28" s="126" t="s">
        <v>1118</v>
      </c>
      <c r="B28" s="9" t="s">
        <v>257</v>
      </c>
      <c r="C28" s="70" t="s">
        <v>480</v>
      </c>
      <c r="D28" s="10">
        <v>158</v>
      </c>
      <c r="E28" s="53">
        <v>-0.1</v>
      </c>
      <c r="F28" s="10">
        <v>169</v>
      </c>
      <c r="G28" s="12">
        <f t="shared" si="0"/>
        <v>0.15104166666666666</v>
      </c>
      <c r="H28" s="12">
        <f t="shared" si="2"/>
        <v>3.8458931460584744</v>
      </c>
      <c r="I28" s="326">
        <f t="shared" si="1"/>
        <v>290</v>
      </c>
      <c r="J28" s="57">
        <f t="shared" si="5"/>
        <v>0.14213197969543118</v>
      </c>
      <c r="L28" s="132">
        <v>174</v>
      </c>
      <c r="M28" s="221">
        <v>5.2083333333333336E-2</v>
      </c>
      <c r="N28" s="132">
        <v>197</v>
      </c>
      <c r="O28" s="221">
        <v>4.027777777777778E-2</v>
      </c>
      <c r="P28" s="156">
        <f t="shared" si="4"/>
        <v>0.1322453703703704</v>
      </c>
    </row>
    <row r="29" spans="1:16" x14ac:dyDescent="0.25">
      <c r="P29" s="6"/>
    </row>
    <row r="31" spans="1:16" x14ac:dyDescent="0.25">
      <c r="A31" s="56" t="s">
        <v>433</v>
      </c>
      <c r="B31" s="42" t="s">
        <v>434</v>
      </c>
      <c r="C31" s="41"/>
      <c r="D31" s="41"/>
      <c r="E31" s="41"/>
      <c r="F31" s="41"/>
      <c r="G31" s="41"/>
      <c r="H31" s="41"/>
      <c r="I31" s="434" t="s">
        <v>1057</v>
      </c>
      <c r="J31" s="434"/>
    </row>
    <row r="32" spans="1:16" x14ac:dyDescent="0.25">
      <c r="C32" s="18"/>
    </row>
    <row r="33" spans="1:17" x14ac:dyDescent="0.25">
      <c r="B33" s="158" t="s">
        <v>87</v>
      </c>
      <c r="C33" s="11"/>
      <c r="D33" s="208" t="s">
        <v>80</v>
      </c>
      <c r="E33" s="209" t="s">
        <v>79</v>
      </c>
      <c r="F33" s="208" t="s">
        <v>78</v>
      </c>
      <c r="G33" s="208" t="s">
        <v>61</v>
      </c>
      <c r="H33" s="208" t="s">
        <v>103</v>
      </c>
      <c r="I33" s="208" t="s">
        <v>76</v>
      </c>
      <c r="J33" s="210" t="s">
        <v>279</v>
      </c>
      <c r="L33" s="432">
        <v>2016</v>
      </c>
      <c r="M33" s="435"/>
      <c r="N33" s="432">
        <v>2015</v>
      </c>
      <c r="O33" s="432"/>
    </row>
    <row r="34" spans="1:17" x14ac:dyDescent="0.25">
      <c r="A34" s="126" t="s">
        <v>1059</v>
      </c>
      <c r="B34" s="35" t="s">
        <v>257</v>
      </c>
      <c r="C34" s="68" t="s">
        <v>12</v>
      </c>
      <c r="D34" s="36">
        <v>1109</v>
      </c>
      <c r="E34" s="52">
        <v>-0.28999999999999998</v>
      </c>
      <c r="F34" s="80">
        <f>SUM(F35:F37)</f>
        <v>1403</v>
      </c>
      <c r="G34" s="38">
        <f>SUM(G35:G37)</f>
        <v>1.6540162037037034</v>
      </c>
      <c r="H34" s="38"/>
      <c r="I34" s="324">
        <f>SUM(I35:I37)</f>
        <v>3175.7111111111108</v>
      </c>
      <c r="J34" s="169">
        <f>(((G34/P34)*100)-100)/100</f>
        <v>-0.21106878657392086</v>
      </c>
      <c r="L34" s="218" t="s">
        <v>85</v>
      </c>
      <c r="M34" s="219" t="s">
        <v>86</v>
      </c>
      <c r="N34" s="218" t="s">
        <v>85</v>
      </c>
      <c r="O34" s="218" t="s">
        <v>86</v>
      </c>
      <c r="P34" s="136">
        <f>SUM(P35:P37)</f>
        <v>2.0965277777777778</v>
      </c>
      <c r="Q34" s="135" t="s">
        <v>280</v>
      </c>
    </row>
    <row r="35" spans="1:17" x14ac:dyDescent="0.25">
      <c r="A35" s="126" t="s">
        <v>1061</v>
      </c>
      <c r="B35" s="1" t="s">
        <v>257</v>
      </c>
      <c r="C35" s="275" t="s">
        <v>436</v>
      </c>
      <c r="D35" s="8">
        <v>256</v>
      </c>
      <c r="E35" s="17">
        <v>-0.30399999999999999</v>
      </c>
      <c r="F35" s="8">
        <v>378</v>
      </c>
      <c r="G35" s="6">
        <f>((M35*60*24)*L35)/(60*60*24)</f>
        <v>0.29155092592592591</v>
      </c>
      <c r="H35" s="6">
        <f t="shared" ref="H35:H37" si="6">(G35/$G$34)*100</f>
        <v>17.626848229967742</v>
      </c>
      <c r="I35" s="325">
        <f>wertAT*G35*24</f>
        <v>559.77777777777771</v>
      </c>
      <c r="J35" s="168">
        <f t="shared" ref="J35:J37" si="7">(((G35/P35)*100)-100)/100</f>
        <v>-0.21575342465753422</v>
      </c>
      <c r="L35" s="151">
        <v>458</v>
      </c>
      <c r="M35" s="222">
        <v>3.8194444444444441E-2</v>
      </c>
      <c r="N35" s="8">
        <v>730</v>
      </c>
      <c r="O35" s="54">
        <v>3.0555555555555555E-2</v>
      </c>
      <c r="P35" s="125">
        <f t="shared" ref="P35:P37" si="8">((O35*60*24)*N35)/(60*60*24)</f>
        <v>0.37175925925925923</v>
      </c>
    </row>
    <row r="36" spans="1:17" x14ac:dyDescent="0.25">
      <c r="A36" s="126" t="s">
        <v>1062</v>
      </c>
      <c r="B36" s="1" t="s">
        <v>257</v>
      </c>
      <c r="C36" s="275" t="s">
        <v>437</v>
      </c>
      <c r="D36" s="8">
        <v>721</v>
      </c>
      <c r="E36" s="17">
        <v>-0.27</v>
      </c>
      <c r="F36" s="8">
        <v>852</v>
      </c>
      <c r="G36" s="6">
        <f t="shared" ref="G36:G37" si="9">((M36*60*24)*L36)/(60*60*24)</f>
        <v>1.2275115740740739</v>
      </c>
      <c r="H36" s="6">
        <f t="shared" si="6"/>
        <v>74.213999314239331</v>
      </c>
      <c r="I36" s="325">
        <f>wertAT*G36*24</f>
        <v>2356.8222222222216</v>
      </c>
      <c r="J36" s="168">
        <f t="shared" si="7"/>
        <v>-0.18767616421568648</v>
      </c>
      <c r="L36" s="151">
        <v>973</v>
      </c>
      <c r="M36" s="222">
        <v>7.5694444444444439E-2</v>
      </c>
      <c r="N36" s="8">
        <v>1280</v>
      </c>
      <c r="O36" s="54">
        <v>7.0833333333333331E-2</v>
      </c>
      <c r="P36" s="125">
        <f t="shared" si="8"/>
        <v>1.5111111111111111</v>
      </c>
    </row>
    <row r="37" spans="1:17" x14ac:dyDescent="0.25">
      <c r="A37" s="126" t="s">
        <v>1060</v>
      </c>
      <c r="B37" s="29" t="s">
        <v>257</v>
      </c>
      <c r="C37" s="70" t="s">
        <v>1058</v>
      </c>
      <c r="D37" s="10">
        <v>100</v>
      </c>
      <c r="E37" s="53">
        <v>-0.5</v>
      </c>
      <c r="F37" s="10">
        <v>173</v>
      </c>
      <c r="G37" s="12">
        <f t="shared" si="9"/>
        <v>0.13495370370370371</v>
      </c>
      <c r="H37" s="12">
        <f t="shared" si="6"/>
        <v>8.1591524557929294</v>
      </c>
      <c r="I37" s="326">
        <f>wertAT*G37*24</f>
        <v>259.11111111111114</v>
      </c>
      <c r="J37" s="53">
        <f t="shared" si="7"/>
        <v>-0.36836403033586135</v>
      </c>
      <c r="L37" s="10">
        <v>212</v>
      </c>
      <c r="M37" s="186">
        <v>3.8194444444444441E-2</v>
      </c>
      <c r="N37" s="10">
        <v>355</v>
      </c>
      <c r="O37" s="157">
        <v>3.6111111111111115E-2</v>
      </c>
      <c r="P37" s="156">
        <f t="shared" si="8"/>
        <v>0.21365740740740746</v>
      </c>
    </row>
  </sheetData>
  <mergeCells count="7">
    <mergeCell ref="L33:M33"/>
    <mergeCell ref="N33:O33"/>
    <mergeCell ref="G2:J2"/>
    <mergeCell ref="I8:J8"/>
    <mergeCell ref="L10:M10"/>
    <mergeCell ref="N10:O10"/>
    <mergeCell ref="I31:J31"/>
  </mergeCells>
  <hyperlinks>
    <hyperlink ref="I8" r:id="rId1"/>
    <hyperlink ref="I31" r:id="rId2"/>
    <hyperlink ref="G2" r:id="rId3"/>
    <hyperlink ref="C11" r:id="rId4"/>
    <hyperlink ref="C12" r:id="rId5"/>
    <hyperlink ref="C15" r:id="rId6"/>
    <hyperlink ref="C13" r:id="rId7"/>
    <hyperlink ref="C14" r:id="rId8"/>
    <hyperlink ref="C16" r:id="rId9"/>
    <hyperlink ref="C17" r:id="rId10"/>
    <hyperlink ref="C18" r:id="rId11"/>
    <hyperlink ref="C20" r:id="rId12"/>
    <hyperlink ref="C19" r:id="rId13"/>
    <hyperlink ref="C21" r:id="rId14"/>
    <hyperlink ref="C25" r:id="rId15"/>
    <hyperlink ref="C24" r:id="rId16"/>
    <hyperlink ref="C23" r:id="rId17"/>
    <hyperlink ref="C26" r:id="rId18"/>
    <hyperlink ref="C27" r:id="rId19"/>
    <hyperlink ref="C28" r:id="rId20"/>
    <hyperlink ref="C34" r:id="rId21"/>
    <hyperlink ref="C35" r:id="rId22"/>
    <hyperlink ref="C36" r:id="rId23"/>
    <hyperlink ref="C37" r:id="rId24"/>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33" location="leg.sessions" display="Sessions"/>
    <hyperlink ref="E33" location="leg.trend" display="Trend"/>
    <hyperlink ref="F33" location="leg.uniquePageviews" display="uniquePageviews"/>
    <hyperlink ref="G33" location="leg.interventionstage" display="Interventionstage"/>
    <hyperlink ref="H33" location="leg.proz.verteilung" display="% Verteilung"/>
    <hyperlink ref="I33" location="leg.wert" display="Wert"/>
    <hyperlink ref="J33"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33"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34" location="leg.pageviews" display="pageviews"/>
    <hyperlink ref="M34" location="leg.avgTimeOnPage" display="avgTimeOnPage"/>
    <hyperlink ref="N34" location="leg.pageviews" display="pageviews"/>
    <hyperlink ref="O34" location="leg.avgTimeOnPage" display="avgTimeOnPage"/>
    <hyperlink ref="B17" location="'AT - J - Freizeit, Job'!AT.J.Webprofi.Cybermobbing" display="-&gt;"/>
    <hyperlink ref="B18" location="'AT - J - Körper, Psyche'!AT.J.Selbstvertrauen.Werbinich" display="-&gt;"/>
    <hyperlink ref="B26" location="'AT - J - Körper, Psyche'!AT.J.Sex.sexuelleGewalt" display="-&gt;"/>
    <hyperlink ref="C22" r:id="rId25"/>
  </hyperlinks>
  <pageMargins left="0.7" right="0.7" top="0.78740157499999996" bottom="0.78740157499999996" header="0.3" footer="0.3"/>
  <pageSetup paperSize="9" orientation="portrait" r:id="rId26"/>
  <drawing r:id="rId2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A2:Q92"/>
  <sheetViews>
    <sheetView topLeftCell="A28" workbookViewId="0"/>
  </sheetViews>
  <sheetFormatPr baseColWidth="10" defaultRowHeight="15.75" x14ac:dyDescent="0.25"/>
  <cols>
    <col min="1" max="1" width="3.5546875" style="1" customWidth="1"/>
    <col min="2" max="2" width="9.6640625" style="1" customWidth="1"/>
    <col min="3" max="3" width="27.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446</v>
      </c>
      <c r="C2" s="43"/>
      <c r="D2" s="43"/>
      <c r="E2" s="45"/>
      <c r="F2" s="436" t="s">
        <v>1063</v>
      </c>
      <c r="G2" s="436"/>
      <c r="H2" s="436"/>
      <c r="I2" s="436"/>
      <c r="J2" s="436"/>
    </row>
    <row r="3" spans="1:17" x14ac:dyDescent="0.25">
      <c r="I3" s="55"/>
    </row>
    <row r="4" spans="1:17" x14ac:dyDescent="0.25">
      <c r="B4" s="158" t="s">
        <v>87</v>
      </c>
      <c r="C4" s="11"/>
      <c r="D4" s="208" t="s">
        <v>80</v>
      </c>
      <c r="E4" s="209" t="s">
        <v>79</v>
      </c>
      <c r="F4" s="208" t="s">
        <v>78</v>
      </c>
      <c r="G4" s="88"/>
      <c r="H4" s="88"/>
      <c r="I4" s="88"/>
      <c r="J4" s="140"/>
    </row>
    <row r="5" spans="1:17" x14ac:dyDescent="0.25">
      <c r="A5" s="126" t="s">
        <v>557</v>
      </c>
      <c r="B5" s="35" t="s">
        <v>257</v>
      </c>
      <c r="C5" s="35" t="s">
        <v>448</v>
      </c>
      <c r="D5" s="36">
        <v>5282</v>
      </c>
      <c r="E5" s="37">
        <v>0.26</v>
      </c>
      <c r="F5" s="36">
        <v>5282</v>
      </c>
      <c r="G5" s="62"/>
      <c r="H5" s="62"/>
      <c r="I5" s="63"/>
      <c r="J5" s="140"/>
    </row>
    <row r="8" spans="1:17" x14ac:dyDescent="0.25">
      <c r="A8" s="56" t="s">
        <v>453</v>
      </c>
      <c r="B8" s="42" t="s">
        <v>449</v>
      </c>
      <c r="C8" s="41"/>
      <c r="D8" s="41"/>
      <c r="E8" s="41"/>
      <c r="F8" s="41"/>
      <c r="G8" s="41"/>
      <c r="H8" s="41"/>
      <c r="I8" s="434" t="s">
        <v>1065</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461</v>
      </c>
      <c r="B11" s="35"/>
      <c r="C11" s="68" t="s">
        <v>14</v>
      </c>
      <c r="D11" s="36">
        <v>3315</v>
      </c>
      <c r="E11" s="52">
        <v>-0.05</v>
      </c>
      <c r="F11" s="80">
        <f>SUM(F12:F14)</f>
        <v>6699</v>
      </c>
      <c r="G11" s="38">
        <f>SUM(G12:G14)</f>
        <v>16.499525462962964</v>
      </c>
      <c r="H11" s="38"/>
      <c r="I11" s="324">
        <f>SUM(I12:I14)</f>
        <v>31679.088888888888</v>
      </c>
      <c r="J11" s="169">
        <f>(((G11/P11)*100)-100)/100</f>
        <v>-9.7652093607362211E-2</v>
      </c>
      <c r="L11" s="218" t="s">
        <v>85</v>
      </c>
      <c r="M11" s="219" t="s">
        <v>86</v>
      </c>
      <c r="N11" s="218" t="s">
        <v>85</v>
      </c>
      <c r="O11" s="218" t="s">
        <v>86</v>
      </c>
      <c r="P11" s="136">
        <f>SUM(P12:P14)</f>
        <v>18.285104166666667</v>
      </c>
      <c r="Q11" s="135" t="s">
        <v>280</v>
      </c>
    </row>
    <row r="12" spans="1:17" x14ac:dyDescent="0.25">
      <c r="A12" s="126" t="s">
        <v>462</v>
      </c>
      <c r="B12" s="1" t="s">
        <v>257</v>
      </c>
      <c r="C12" s="275" t="s">
        <v>109</v>
      </c>
      <c r="D12" s="8">
        <v>1767</v>
      </c>
      <c r="E12" s="265">
        <v>0</v>
      </c>
      <c r="F12" s="8">
        <v>4013</v>
      </c>
      <c r="G12" s="6">
        <f t="shared" ref="G12:G14" si="0">((M12*60*24)*L12)/(60*60*24)</f>
        <v>10.109236111111111</v>
      </c>
      <c r="H12" s="6">
        <f>(G12/$G$11)*100</f>
        <v>61.269859753261692</v>
      </c>
      <c r="I12" s="325">
        <f>wertAT*G12*24</f>
        <v>19409.73333333333</v>
      </c>
      <c r="J12" s="168">
        <f>(((G12/P12)*100)-100)/100</f>
        <v>-8.859372603280051E-2</v>
      </c>
      <c r="L12" s="180">
        <v>5862</v>
      </c>
      <c r="M12" s="220">
        <v>0.10347222222222223</v>
      </c>
      <c r="N12" s="129">
        <v>7429</v>
      </c>
      <c r="O12" s="130">
        <v>8.9583333333333334E-2</v>
      </c>
      <c r="P12" s="125">
        <f>((O12*60*24)*N12)/(60*60*24)</f>
        <v>11.091909722222223</v>
      </c>
    </row>
    <row r="13" spans="1:17" x14ac:dyDescent="0.25">
      <c r="A13" s="126" t="s">
        <v>1064</v>
      </c>
      <c r="B13" s="1" t="s">
        <v>257</v>
      </c>
      <c r="C13" s="275" t="s">
        <v>459</v>
      </c>
      <c r="D13" s="8">
        <v>1328</v>
      </c>
      <c r="E13" s="17">
        <v>-0.12</v>
      </c>
      <c r="F13" s="8">
        <v>1327</v>
      </c>
      <c r="G13" s="6">
        <f t="shared" si="0"/>
        <v>4.07</v>
      </c>
      <c r="H13" s="6">
        <f t="shared" ref="H13:H14" si="1">(G13/$G$11)*100</f>
        <v>24.667376095973577</v>
      </c>
      <c r="I13" s="325">
        <f>wertAT*G13*24</f>
        <v>7814.4000000000005</v>
      </c>
      <c r="J13" s="168">
        <f t="shared" ref="J13:J14" si="2">(((G13/P13)*100)-100)/100</f>
        <v>-4.727225437284574E-2</v>
      </c>
      <c r="L13" s="180">
        <v>1998</v>
      </c>
      <c r="M13" s="220">
        <v>0.12222222222222223</v>
      </c>
      <c r="N13" s="129">
        <v>2197</v>
      </c>
      <c r="O13" s="130">
        <v>0.11666666666666665</v>
      </c>
      <c r="P13" s="125">
        <f t="shared" ref="P13:P14" si="3">((O13*60*24)*N13)/(60*60*24)</f>
        <v>4.2719444444444434</v>
      </c>
    </row>
    <row r="14" spans="1:17" x14ac:dyDescent="0.25">
      <c r="A14" s="126" t="s">
        <v>463</v>
      </c>
      <c r="B14" s="9" t="s">
        <v>257</v>
      </c>
      <c r="C14" s="70" t="s">
        <v>460</v>
      </c>
      <c r="D14" s="10">
        <v>737</v>
      </c>
      <c r="E14" s="53">
        <v>-0.25</v>
      </c>
      <c r="F14" s="10">
        <v>1359</v>
      </c>
      <c r="G14" s="12">
        <f t="shared" si="0"/>
        <v>2.3202893518518519</v>
      </c>
      <c r="H14" s="12">
        <f t="shared" si="1"/>
        <v>14.062764150764718</v>
      </c>
      <c r="I14" s="326">
        <f>wertAT*G14*24</f>
        <v>4454.9555555555553</v>
      </c>
      <c r="J14" s="53">
        <f t="shared" si="2"/>
        <v>-0.20572037591720943</v>
      </c>
      <c r="L14" s="132">
        <v>2203</v>
      </c>
      <c r="M14" s="221">
        <v>6.3194444444444442E-2</v>
      </c>
      <c r="N14" s="132">
        <v>3078</v>
      </c>
      <c r="O14" s="221">
        <v>5.6944444444444443E-2</v>
      </c>
      <c r="P14" s="156">
        <f t="shared" si="3"/>
        <v>2.9212500000000001</v>
      </c>
    </row>
    <row r="15" spans="1:17" x14ac:dyDescent="0.25">
      <c r="P15" s="6"/>
    </row>
    <row r="17" spans="1:17" x14ac:dyDescent="0.25">
      <c r="A17" s="56" t="s">
        <v>454</v>
      </c>
      <c r="B17" s="42" t="s">
        <v>450</v>
      </c>
      <c r="C17" s="41"/>
      <c r="D17" s="41"/>
      <c r="E17" s="41"/>
      <c r="F17" s="41"/>
      <c r="G17" s="41"/>
      <c r="H17" s="41"/>
      <c r="I17" s="434" t="s">
        <v>1066</v>
      </c>
      <c r="J17" s="434"/>
    </row>
    <row r="18" spans="1:17" x14ac:dyDescent="0.25">
      <c r="C18" s="18"/>
    </row>
    <row r="19" spans="1:17" x14ac:dyDescent="0.25">
      <c r="B19" s="158" t="s">
        <v>87</v>
      </c>
      <c r="C19" s="11"/>
      <c r="D19" s="208" t="s">
        <v>80</v>
      </c>
      <c r="E19" s="209" t="s">
        <v>79</v>
      </c>
      <c r="F19" s="208" t="s">
        <v>78</v>
      </c>
      <c r="G19" s="208" t="s">
        <v>61</v>
      </c>
      <c r="H19" s="208" t="s">
        <v>103</v>
      </c>
      <c r="I19" s="208" t="s">
        <v>76</v>
      </c>
      <c r="J19" s="210" t="s">
        <v>279</v>
      </c>
      <c r="L19" s="432">
        <v>2016</v>
      </c>
      <c r="M19" s="435"/>
      <c r="N19" s="432">
        <v>2015</v>
      </c>
      <c r="O19" s="432"/>
    </row>
    <row r="20" spans="1:17" x14ac:dyDescent="0.25">
      <c r="A20" s="126" t="s">
        <v>481</v>
      </c>
      <c r="B20" s="35" t="s">
        <v>257</v>
      </c>
      <c r="C20" s="68" t="s">
        <v>15</v>
      </c>
      <c r="D20" s="36">
        <v>2086</v>
      </c>
      <c r="E20" s="37">
        <v>1.05</v>
      </c>
      <c r="F20" s="80">
        <f>SUM(F21:F37)</f>
        <v>6238</v>
      </c>
      <c r="G20" s="38">
        <f>SUM(G21:G37)</f>
        <v>8.254930555555557</v>
      </c>
      <c r="H20" s="38"/>
      <c r="I20" s="324">
        <f>SUM(I21:I37)</f>
        <v>15849.466666666667</v>
      </c>
      <c r="J20" s="165">
        <f>(((G20/P20)*100)-100)/100</f>
        <v>3.1326550123708596</v>
      </c>
      <c r="L20" s="218" t="s">
        <v>85</v>
      </c>
      <c r="M20" s="219" t="s">
        <v>86</v>
      </c>
      <c r="N20" s="218" t="s">
        <v>85</v>
      </c>
      <c r="O20" s="218" t="s">
        <v>86</v>
      </c>
      <c r="P20" s="136">
        <f>SUM(P21:P37)</f>
        <v>1.997488425925926</v>
      </c>
      <c r="Q20" s="135" t="s">
        <v>280</v>
      </c>
    </row>
    <row r="21" spans="1:17" x14ac:dyDescent="0.25">
      <c r="A21" s="126" t="s">
        <v>482</v>
      </c>
      <c r="B21" s="1" t="s">
        <v>257</v>
      </c>
      <c r="C21" s="275" t="s">
        <v>157</v>
      </c>
      <c r="D21" s="8">
        <v>208</v>
      </c>
      <c r="E21" s="16">
        <v>0.91</v>
      </c>
      <c r="F21" s="8">
        <v>365</v>
      </c>
      <c r="G21" s="6">
        <f>((M21*60*24)*L21)/(60*60*24)</f>
        <v>0.17430555555555555</v>
      </c>
      <c r="H21" s="6">
        <f>(G21/$G$20)*100</f>
        <v>2.1115326698690171</v>
      </c>
      <c r="I21" s="325">
        <f t="shared" ref="I21:I37" si="4">wertAT*G21*24</f>
        <v>334.66666666666663</v>
      </c>
      <c r="J21" s="166">
        <f>(((G21/P21)*100)-100)/100</f>
        <v>0.48711365656166661</v>
      </c>
      <c r="L21" s="151">
        <v>502</v>
      </c>
      <c r="M21" s="222">
        <v>2.0833333333333332E-2</v>
      </c>
      <c r="N21" s="8">
        <v>247</v>
      </c>
      <c r="O21" s="54">
        <v>2.8472222222222222E-2</v>
      </c>
      <c r="P21" s="125">
        <f>((O21*60*24)*N21)/(60*60*24)</f>
        <v>0.11721064814814815</v>
      </c>
    </row>
    <row r="22" spans="1:17" x14ac:dyDescent="0.25">
      <c r="A22" s="126" t="s">
        <v>483</v>
      </c>
      <c r="B22" s="1" t="s">
        <v>257</v>
      </c>
      <c r="C22" s="275" t="s">
        <v>331</v>
      </c>
      <c r="D22" s="8">
        <v>246</v>
      </c>
      <c r="E22" s="16">
        <v>1.59</v>
      </c>
      <c r="F22" s="8">
        <v>351</v>
      </c>
      <c r="G22" s="6">
        <f t="shared" ref="G22:G25" si="5">((M22*60*24)*L22)/(60*60*24)</f>
        <v>0.68229166666666663</v>
      </c>
      <c r="H22" s="6">
        <f t="shared" ref="H22:H37" si="6">(G22/$G$20)*100</f>
        <v>8.2652623432123882</v>
      </c>
      <c r="I22" s="325">
        <f t="shared" si="4"/>
        <v>1310</v>
      </c>
      <c r="J22" s="166">
        <f t="shared" ref="J22:J37" si="7">(((G22/P22)*100)-100)/100</f>
        <v>6.8631452581032413</v>
      </c>
      <c r="L22" s="151">
        <v>655</v>
      </c>
      <c r="M22" s="222">
        <v>6.25E-2</v>
      </c>
      <c r="N22" s="8">
        <v>153</v>
      </c>
      <c r="O22" s="54">
        <v>3.4027777777777775E-2</v>
      </c>
      <c r="P22" s="125">
        <f t="shared" ref="P22:P37" si="8">((O22*60*24)*N22)/(60*60*24)</f>
        <v>8.6770833333333339E-2</v>
      </c>
    </row>
    <row r="23" spans="1:17" x14ac:dyDescent="0.25">
      <c r="A23" s="126" t="s">
        <v>484</v>
      </c>
      <c r="B23" s="143" t="s">
        <v>257</v>
      </c>
      <c r="C23" s="144" t="s">
        <v>396</v>
      </c>
      <c r="D23" s="145">
        <v>115</v>
      </c>
      <c r="E23" s="171">
        <v>0.98</v>
      </c>
      <c r="F23" s="145">
        <v>131</v>
      </c>
      <c r="G23" s="147">
        <f t="shared" si="5"/>
        <v>0.1184027777777778</v>
      </c>
      <c r="H23" s="147">
        <f t="shared" si="6"/>
        <v>1.434327968974771</v>
      </c>
      <c r="I23" s="325">
        <f t="shared" si="4"/>
        <v>227.3333333333334</v>
      </c>
      <c r="J23" s="172">
        <f t="shared" si="7"/>
        <v>0.51174818974434799</v>
      </c>
      <c r="L23" s="151">
        <v>165</v>
      </c>
      <c r="M23" s="222">
        <v>4.3055555555555562E-2</v>
      </c>
      <c r="N23" s="8">
        <v>101</v>
      </c>
      <c r="O23" s="54">
        <v>4.6527777777777779E-2</v>
      </c>
      <c r="P23" s="125">
        <f t="shared" si="8"/>
        <v>7.8321759259259258E-2</v>
      </c>
    </row>
    <row r="24" spans="1:17" x14ac:dyDescent="0.25">
      <c r="A24" s="126" t="s">
        <v>487</v>
      </c>
      <c r="B24" s="59" t="s">
        <v>257</v>
      </c>
      <c r="C24" s="275" t="s">
        <v>469</v>
      </c>
      <c r="D24" s="8">
        <v>865</v>
      </c>
      <c r="E24" s="16">
        <v>3.06</v>
      </c>
      <c r="F24" s="8">
        <v>1854</v>
      </c>
      <c r="G24" s="6">
        <f t="shared" si="5"/>
        <v>2.7133333333333334</v>
      </c>
      <c r="H24" s="6">
        <f t="shared" si="6"/>
        <v>32.869244811602485</v>
      </c>
      <c r="I24" s="325">
        <f t="shared" si="4"/>
        <v>5209.6000000000004</v>
      </c>
      <c r="J24" s="166">
        <f t="shared" si="7"/>
        <v>2.8305882352941176</v>
      </c>
      <c r="L24" s="151">
        <v>4884</v>
      </c>
      <c r="M24" s="222">
        <v>3.3333333333333333E-2</v>
      </c>
      <c r="N24" s="8">
        <v>1200</v>
      </c>
      <c r="O24" s="54">
        <v>3.5416666666666666E-2</v>
      </c>
      <c r="P24" s="125">
        <f t="shared" si="8"/>
        <v>0.70833333333333337</v>
      </c>
    </row>
    <row r="25" spans="1:17" x14ac:dyDescent="0.25">
      <c r="A25" s="126" t="s">
        <v>488</v>
      </c>
      <c r="B25" s="59" t="s">
        <v>257</v>
      </c>
      <c r="C25" s="275" t="s">
        <v>470</v>
      </c>
      <c r="D25" s="8">
        <v>202</v>
      </c>
      <c r="E25" s="16">
        <v>0.92</v>
      </c>
      <c r="F25" s="8">
        <v>325</v>
      </c>
      <c r="G25" s="6">
        <f t="shared" si="5"/>
        <v>0.1724074074074074</v>
      </c>
      <c r="H25" s="6">
        <f t="shared" si="6"/>
        <v>2.0885385558013865</v>
      </c>
      <c r="I25" s="325">
        <f t="shared" si="4"/>
        <v>331.02222222222218</v>
      </c>
      <c r="J25" s="166">
        <f t="shared" si="7"/>
        <v>0.68984685195689166</v>
      </c>
      <c r="L25" s="151">
        <v>392</v>
      </c>
      <c r="M25" s="222">
        <v>2.6388888888888889E-2</v>
      </c>
      <c r="N25" s="8">
        <v>205</v>
      </c>
      <c r="O25" s="54">
        <v>2.9861111111111113E-2</v>
      </c>
      <c r="P25" s="125">
        <f t="shared" si="8"/>
        <v>0.10202546296296296</v>
      </c>
    </row>
    <row r="26" spans="1:17" x14ac:dyDescent="0.25">
      <c r="A26" s="126" t="s">
        <v>491</v>
      </c>
      <c r="B26" s="59" t="s">
        <v>257</v>
      </c>
      <c r="C26" s="275" t="s">
        <v>472</v>
      </c>
      <c r="D26" s="8">
        <v>376</v>
      </c>
      <c r="E26" s="16">
        <v>2.06</v>
      </c>
      <c r="F26" s="8">
        <v>925</v>
      </c>
      <c r="G26" s="6">
        <f t="shared" ref="G26:G31" si="9">((M26*60*24)*L26)/(60*60*24)</f>
        <v>1.3925925925925926</v>
      </c>
      <c r="H26" s="6">
        <f>(G26/$G$20)*100</f>
        <v>16.869828076934937</v>
      </c>
      <c r="I26" s="325">
        <f t="shared" si="4"/>
        <v>2673.7777777777778</v>
      </c>
      <c r="J26" s="166">
        <f>(((G26/P26)*100)-100)/100</f>
        <v>6.1636103834246248</v>
      </c>
      <c r="L26" s="151">
        <v>1280</v>
      </c>
      <c r="M26" s="222">
        <v>6.5277777777777782E-2</v>
      </c>
      <c r="N26" s="8">
        <v>247</v>
      </c>
      <c r="O26" s="54">
        <v>4.7222222222222221E-2</v>
      </c>
      <c r="P26" s="125">
        <f>((O26*60*24)*N26)/(60*60*24)</f>
        <v>0.19439814814814815</v>
      </c>
    </row>
    <row r="27" spans="1:17" x14ac:dyDescent="0.25">
      <c r="A27" s="126" t="s">
        <v>490</v>
      </c>
      <c r="B27" s="59" t="s">
        <v>257</v>
      </c>
      <c r="C27" s="275" t="s">
        <v>409</v>
      </c>
      <c r="D27" s="8">
        <v>55</v>
      </c>
      <c r="E27" s="16">
        <v>1.5</v>
      </c>
      <c r="F27" s="8">
        <v>70</v>
      </c>
      <c r="G27" s="6">
        <f t="shared" si="9"/>
        <v>5.8935185185185188E-2</v>
      </c>
      <c r="H27" s="6">
        <f>(G27/$G$20)*100</f>
        <v>0.71393920019741275</v>
      </c>
      <c r="I27" s="325">
        <f t="shared" si="4"/>
        <v>113.15555555555557</v>
      </c>
      <c r="J27" s="166">
        <f>(((G27/P27)*100)-100)/100</f>
        <v>3.5464285714285717</v>
      </c>
      <c r="L27" s="151">
        <v>76</v>
      </c>
      <c r="M27" s="222">
        <v>4.6527777777777779E-2</v>
      </c>
      <c r="N27" s="8">
        <v>28</v>
      </c>
      <c r="O27" s="54">
        <v>2.7777777777777776E-2</v>
      </c>
      <c r="P27" s="125">
        <f>((O27*60*24)*N27)/(60*60*24)</f>
        <v>1.2962962962962963E-2</v>
      </c>
    </row>
    <row r="28" spans="1:17" x14ac:dyDescent="0.25">
      <c r="A28" s="126" t="s">
        <v>489</v>
      </c>
      <c r="B28" s="59" t="s">
        <v>257</v>
      </c>
      <c r="C28" s="275" t="s">
        <v>480</v>
      </c>
      <c r="D28" s="8">
        <v>61</v>
      </c>
      <c r="E28" s="16">
        <v>1.26</v>
      </c>
      <c r="F28" s="8">
        <v>98</v>
      </c>
      <c r="G28" s="6">
        <f t="shared" si="9"/>
        <v>4.8819444444444443E-2</v>
      </c>
      <c r="H28" s="6">
        <f>(G28/$G$20)*100</f>
        <v>0.59139739717845385</v>
      </c>
      <c r="I28" s="325">
        <f t="shared" si="4"/>
        <v>93.733333333333334</v>
      </c>
      <c r="J28" s="166">
        <f>(((G28/P28)*100)-100)/100</f>
        <v>0.70149253731343297</v>
      </c>
      <c r="L28" s="151">
        <v>114</v>
      </c>
      <c r="M28" s="222">
        <v>2.5694444444444447E-2</v>
      </c>
      <c r="N28" s="8">
        <v>67</v>
      </c>
      <c r="O28" s="54">
        <v>2.5694444444444447E-2</v>
      </c>
      <c r="P28" s="125">
        <f>((O28*60*24)*N28)/(60*60*24)</f>
        <v>2.869212962962963E-2</v>
      </c>
    </row>
    <row r="29" spans="1:17" x14ac:dyDescent="0.25">
      <c r="A29" s="126" t="s">
        <v>485</v>
      </c>
      <c r="B29" s="143" t="s">
        <v>257</v>
      </c>
      <c r="C29" s="144" t="s">
        <v>467</v>
      </c>
      <c r="D29" s="145">
        <v>28</v>
      </c>
      <c r="E29" s="171">
        <v>1</v>
      </c>
      <c r="F29" s="145">
        <v>30</v>
      </c>
      <c r="G29" s="147">
        <f t="shared" si="9"/>
        <v>5.5879629629629626E-2</v>
      </c>
      <c r="H29" s="147">
        <f>(G29/$G$20)*100</f>
        <v>0.67692428486903156</v>
      </c>
      <c r="I29" s="325">
        <f t="shared" si="4"/>
        <v>107.28888888888888</v>
      </c>
      <c r="J29" s="172">
        <f>(((G29/P29)*100)-100)/100</f>
        <v>0.49381188118811875</v>
      </c>
      <c r="L29" s="151">
        <v>34</v>
      </c>
      <c r="M29" s="222">
        <v>9.8611111111111108E-2</v>
      </c>
      <c r="N29" s="8">
        <v>16</v>
      </c>
      <c r="O29" s="54">
        <v>0.14027777777777778</v>
      </c>
      <c r="P29" s="125">
        <f>((O29*60*24)*N29)/(60*60*24)</f>
        <v>3.740740740740741E-2</v>
      </c>
    </row>
    <row r="30" spans="1:17" x14ac:dyDescent="0.25">
      <c r="A30" s="126" t="s">
        <v>496</v>
      </c>
      <c r="B30" s="1" t="s">
        <v>257</v>
      </c>
      <c r="C30" s="275" t="s">
        <v>476</v>
      </c>
      <c r="D30" s="8">
        <v>349</v>
      </c>
      <c r="E30" s="16">
        <v>1.49</v>
      </c>
      <c r="F30" s="8">
        <v>866</v>
      </c>
      <c r="G30" s="6">
        <f t="shared" si="9"/>
        <v>1.2928935185185184</v>
      </c>
      <c r="H30" s="6">
        <f>(G30/$G$20)*100</f>
        <v>15.662076256333894</v>
      </c>
      <c r="I30" s="325">
        <f t="shared" si="4"/>
        <v>2482.3555555555554</v>
      </c>
      <c r="J30" s="166">
        <f>(((G30/P30)*100)-100)/100</f>
        <v>3.0864062042727536</v>
      </c>
      <c r="L30" s="151">
        <v>1106</v>
      </c>
      <c r="M30" s="222">
        <v>7.013888888888889E-2</v>
      </c>
      <c r="N30" s="8">
        <v>402</v>
      </c>
      <c r="O30" s="54">
        <v>4.7222222222222221E-2</v>
      </c>
      <c r="P30" s="125">
        <f>((O30*60*24)*N30)/(60*60*24)</f>
        <v>0.31638888888888889</v>
      </c>
    </row>
    <row r="31" spans="1:17" x14ac:dyDescent="0.25">
      <c r="A31" s="126" t="s">
        <v>497</v>
      </c>
      <c r="B31" s="1" t="s">
        <v>257</v>
      </c>
      <c r="C31" s="275" t="s">
        <v>477</v>
      </c>
      <c r="D31" s="8">
        <v>63</v>
      </c>
      <c r="E31" s="16">
        <v>1.17</v>
      </c>
      <c r="F31" s="8">
        <v>84</v>
      </c>
      <c r="G31" s="6">
        <f t="shared" si="9"/>
        <v>9.0277777777777776E-2</v>
      </c>
      <c r="H31" s="6">
        <f t="shared" si="6"/>
        <v>1.0936224983385348</v>
      </c>
      <c r="I31" s="325">
        <f t="shared" si="4"/>
        <v>173.33333333333334</v>
      </c>
      <c r="J31" s="166">
        <f t="shared" si="7"/>
        <v>0.69344333478072084</v>
      </c>
      <c r="L31" s="151">
        <v>104</v>
      </c>
      <c r="M31" s="222">
        <v>5.2083333333333336E-2</v>
      </c>
      <c r="N31" s="8">
        <v>49</v>
      </c>
      <c r="O31" s="54">
        <v>6.5277777777777782E-2</v>
      </c>
      <c r="P31" s="125">
        <f t="shared" si="8"/>
        <v>5.3310185185185183E-2</v>
      </c>
    </row>
    <row r="32" spans="1:17" x14ac:dyDescent="0.25">
      <c r="A32" s="126" t="s">
        <v>498</v>
      </c>
      <c r="B32" s="1" t="s">
        <v>257</v>
      </c>
      <c r="C32" s="275" t="s">
        <v>478</v>
      </c>
      <c r="D32" s="8">
        <v>109</v>
      </c>
      <c r="E32" s="16">
        <v>0.7</v>
      </c>
      <c r="F32" s="8">
        <v>257</v>
      </c>
      <c r="G32" s="6">
        <f t="shared" ref="G32:G37" si="10">((M32*60*24)*L32)/(60*60*24)</f>
        <v>0.315</v>
      </c>
      <c r="H32" s="6">
        <f t="shared" si="6"/>
        <v>3.815901271125842</v>
      </c>
      <c r="I32" s="325">
        <f t="shared" si="4"/>
        <v>604.79999999999995</v>
      </c>
      <c r="J32" s="166">
        <f t="shared" si="7"/>
        <v>2.0072928176795584</v>
      </c>
      <c r="L32" s="151">
        <v>336</v>
      </c>
      <c r="M32" s="222">
        <v>5.6250000000000001E-2</v>
      </c>
      <c r="N32" s="8">
        <v>181</v>
      </c>
      <c r="O32" s="54">
        <v>3.4722222222222224E-2</v>
      </c>
      <c r="P32" s="125">
        <f t="shared" si="8"/>
        <v>0.10474537037037036</v>
      </c>
    </row>
    <row r="33" spans="1:17" x14ac:dyDescent="0.25">
      <c r="A33" s="126" t="s">
        <v>499</v>
      </c>
      <c r="B33" s="1" t="s">
        <v>257</v>
      </c>
      <c r="C33" s="275" t="s">
        <v>479</v>
      </c>
      <c r="D33" s="8">
        <v>252</v>
      </c>
      <c r="E33" s="16">
        <v>5.46</v>
      </c>
      <c r="F33" s="8">
        <v>468</v>
      </c>
      <c r="G33" s="6">
        <f t="shared" si="10"/>
        <v>0.7973148148148147</v>
      </c>
      <c r="H33" s="6">
        <f t="shared" si="6"/>
        <v>9.6586495725057659</v>
      </c>
      <c r="I33" s="325">
        <f t="shared" si="4"/>
        <v>1530.8444444444442</v>
      </c>
      <c r="J33" s="166">
        <f t="shared" si="7"/>
        <v>14.749428440786462</v>
      </c>
      <c r="L33" s="151">
        <v>632</v>
      </c>
      <c r="M33" s="222">
        <v>7.5694444444444439E-2</v>
      </c>
      <c r="N33" s="8">
        <v>81</v>
      </c>
      <c r="O33" s="54">
        <v>3.7499999999999999E-2</v>
      </c>
      <c r="P33" s="125">
        <f t="shared" si="8"/>
        <v>5.0625000000000003E-2</v>
      </c>
    </row>
    <row r="34" spans="1:17" x14ac:dyDescent="0.25">
      <c r="A34" s="126" t="s">
        <v>500</v>
      </c>
      <c r="B34" s="1" t="s">
        <v>257</v>
      </c>
      <c r="C34" s="275" t="s">
        <v>409</v>
      </c>
      <c r="D34" s="8">
        <v>43</v>
      </c>
      <c r="E34" s="16">
        <v>1.52</v>
      </c>
      <c r="F34" s="8">
        <v>61</v>
      </c>
      <c r="G34" s="6">
        <f t="shared" si="10"/>
        <v>4.7314814814814816E-2</v>
      </c>
      <c r="H34" s="6">
        <f t="shared" si="6"/>
        <v>0.57317035553947826</v>
      </c>
      <c r="I34" s="325">
        <f t="shared" si="4"/>
        <v>90.844444444444449</v>
      </c>
      <c r="J34" s="166">
        <f t="shared" si="7"/>
        <v>3.0555555555555571</v>
      </c>
      <c r="L34" s="151">
        <v>73</v>
      </c>
      <c r="M34" s="222">
        <v>3.888888888888889E-2</v>
      </c>
      <c r="N34" s="8">
        <v>28</v>
      </c>
      <c r="O34" s="54">
        <v>2.4999999999999998E-2</v>
      </c>
      <c r="P34" s="125">
        <f t="shared" si="8"/>
        <v>1.1666666666666664E-2</v>
      </c>
    </row>
    <row r="35" spans="1:17" x14ac:dyDescent="0.25">
      <c r="A35" s="126" t="s">
        <v>501</v>
      </c>
      <c r="B35" s="1" t="s">
        <v>257</v>
      </c>
      <c r="C35" s="275" t="s">
        <v>480</v>
      </c>
      <c r="D35" s="8">
        <v>77</v>
      </c>
      <c r="E35" s="16">
        <v>1.08</v>
      </c>
      <c r="F35" s="8">
        <v>168</v>
      </c>
      <c r="G35" s="6">
        <f t="shared" si="10"/>
        <v>0.15974537037037037</v>
      </c>
      <c r="H35" s="6">
        <f t="shared" si="6"/>
        <v>1.9351509900087767</v>
      </c>
      <c r="I35" s="325">
        <f t="shared" si="4"/>
        <v>306.71111111111111</v>
      </c>
      <c r="J35" s="166">
        <f t="shared" si="7"/>
        <v>2.6903743315508022</v>
      </c>
      <c r="L35" s="151">
        <v>206</v>
      </c>
      <c r="M35" s="222">
        <v>4.6527777777777779E-2</v>
      </c>
      <c r="N35" s="8">
        <v>85</v>
      </c>
      <c r="O35" s="54">
        <v>3.0555555555555555E-2</v>
      </c>
      <c r="P35" s="125">
        <f t="shared" si="8"/>
        <v>4.3287037037037034E-2</v>
      </c>
    </row>
    <row r="36" spans="1:17" x14ac:dyDescent="0.25">
      <c r="A36" s="126" t="s">
        <v>486</v>
      </c>
      <c r="B36" s="149" t="s">
        <v>257</v>
      </c>
      <c r="C36" s="150" t="s">
        <v>468</v>
      </c>
      <c r="D36" s="151">
        <v>51</v>
      </c>
      <c r="E36" s="270">
        <v>0.76</v>
      </c>
      <c r="F36" s="151">
        <v>87</v>
      </c>
      <c r="G36" s="153">
        <f>((M36*60*24)*L36)/(60*60*24)</f>
        <v>6.222222222222222E-2</v>
      </c>
      <c r="H36" s="153">
        <f>(G36/$G$20)*100</f>
        <v>0.75375827577794396</v>
      </c>
      <c r="I36" s="325">
        <f t="shared" si="4"/>
        <v>119.46666666666667</v>
      </c>
      <c r="J36" s="176">
        <f>(((G36/P36)*100)-100)/100</f>
        <v>0.55555555555555602</v>
      </c>
      <c r="L36" s="151">
        <v>112</v>
      </c>
      <c r="M36" s="222">
        <v>3.3333333333333333E-2</v>
      </c>
      <c r="N36" s="8">
        <v>48</v>
      </c>
      <c r="O36" s="54">
        <v>4.9999999999999996E-2</v>
      </c>
      <c r="P36" s="125">
        <f>((O36*60*24)*N36)/(60*60*24)</f>
        <v>3.9999999999999987E-2</v>
      </c>
    </row>
    <row r="37" spans="1:17" x14ac:dyDescent="0.25">
      <c r="A37" s="126" t="s">
        <v>1068</v>
      </c>
      <c r="B37" s="9" t="s">
        <v>257</v>
      </c>
      <c r="C37" s="70" t="s">
        <v>1067</v>
      </c>
      <c r="D37" s="10">
        <v>69</v>
      </c>
      <c r="E37" s="57">
        <v>2.29</v>
      </c>
      <c r="F37" s="10">
        <v>98</v>
      </c>
      <c r="G37" s="12">
        <f t="shared" si="10"/>
        <v>7.3194444444444451E-2</v>
      </c>
      <c r="H37" s="12">
        <f t="shared" si="6"/>
        <v>0.88667547172985828</v>
      </c>
      <c r="I37" s="326">
        <f t="shared" si="4"/>
        <v>140.53333333333336</v>
      </c>
      <c r="J37" s="57">
        <f t="shared" si="7"/>
        <v>5.4530612244897965</v>
      </c>
      <c r="L37" s="10">
        <v>124</v>
      </c>
      <c r="M37" s="186">
        <v>3.5416666666666666E-2</v>
      </c>
      <c r="N37" s="10">
        <v>28</v>
      </c>
      <c r="O37" s="157">
        <v>2.4305555555555556E-2</v>
      </c>
      <c r="P37" s="156">
        <f t="shared" si="8"/>
        <v>1.1342592592592593E-2</v>
      </c>
    </row>
    <row r="40" spans="1:17" x14ac:dyDescent="0.25">
      <c r="A40" s="56" t="s">
        <v>1070</v>
      </c>
      <c r="B40" s="42" t="s">
        <v>1069</v>
      </c>
      <c r="C40" s="41"/>
      <c r="D40" s="41"/>
      <c r="E40" s="41"/>
      <c r="F40" s="41"/>
      <c r="G40" s="41"/>
      <c r="H40" s="41"/>
      <c r="I40" s="434" t="s">
        <v>1071</v>
      </c>
      <c r="J40" s="434"/>
    </row>
    <row r="41" spans="1:17" x14ac:dyDescent="0.25">
      <c r="C41" s="18"/>
    </row>
    <row r="42" spans="1:17" x14ac:dyDescent="0.25">
      <c r="B42" s="158" t="s">
        <v>87</v>
      </c>
      <c r="C42" s="11"/>
      <c r="D42" s="208" t="s">
        <v>80</v>
      </c>
      <c r="E42" s="209" t="s">
        <v>79</v>
      </c>
      <c r="F42" s="208" t="s">
        <v>78</v>
      </c>
      <c r="G42" s="208" t="s">
        <v>61</v>
      </c>
      <c r="H42" s="208" t="s">
        <v>103</v>
      </c>
      <c r="I42" s="208" t="s">
        <v>76</v>
      </c>
      <c r="J42" s="210" t="s">
        <v>279</v>
      </c>
      <c r="L42" s="432">
        <v>2016</v>
      </c>
      <c r="M42" s="435"/>
      <c r="N42" s="432">
        <v>2015</v>
      </c>
      <c r="O42" s="432"/>
    </row>
    <row r="43" spans="1:17" x14ac:dyDescent="0.25">
      <c r="A43" s="126"/>
      <c r="B43" s="35" t="s">
        <v>1153</v>
      </c>
      <c r="C43" s="68" t="s">
        <v>1072</v>
      </c>
      <c r="D43" s="36">
        <v>850</v>
      </c>
      <c r="E43" s="190" t="s">
        <v>77</v>
      </c>
      <c r="F43" s="80">
        <f>SUM(F44:F48)</f>
        <v>1173</v>
      </c>
      <c r="G43" s="38">
        <f>SUM(G44:G48)</f>
        <v>1.7264351851851854</v>
      </c>
      <c r="H43" s="38"/>
      <c r="I43" s="324">
        <f>SUM(I44:I48)</f>
        <v>3314.7555555555564</v>
      </c>
      <c r="J43" s="190" t="s">
        <v>77</v>
      </c>
      <c r="L43" s="218" t="s">
        <v>85</v>
      </c>
      <c r="M43" s="219" t="s">
        <v>86</v>
      </c>
      <c r="N43" s="218" t="s">
        <v>85</v>
      </c>
      <c r="O43" s="218" t="s">
        <v>86</v>
      </c>
      <c r="P43" s="136">
        <f>SUM(P44:P48)</f>
        <v>0</v>
      </c>
      <c r="Q43" s="135" t="s">
        <v>280</v>
      </c>
    </row>
    <row r="44" spans="1:17" x14ac:dyDescent="0.25">
      <c r="A44" s="126" t="s">
        <v>1078</v>
      </c>
      <c r="B44" s="1" t="s">
        <v>257</v>
      </c>
      <c r="C44" s="275" t="s">
        <v>1073</v>
      </c>
      <c r="D44" s="8">
        <v>212</v>
      </c>
      <c r="E44" s="191" t="s">
        <v>77</v>
      </c>
      <c r="F44" s="8">
        <v>305</v>
      </c>
      <c r="G44" s="6">
        <f t="shared" ref="G44:G48" si="11">((M44*60*24)*L44)/(60*60*24)</f>
        <v>0.62143518518518537</v>
      </c>
      <c r="H44" s="6">
        <f>(G44/$G$43)*100</f>
        <v>35.99528036255397</v>
      </c>
      <c r="I44" s="325">
        <f>wertAT*G44*24</f>
        <v>1193.155555555556</v>
      </c>
      <c r="J44" s="191" t="s">
        <v>77</v>
      </c>
      <c r="L44" s="281">
        <v>433</v>
      </c>
      <c r="M44" s="279">
        <v>8.6111111111111124E-2</v>
      </c>
      <c r="N44" s="281"/>
      <c r="O44" s="280"/>
      <c r="P44" s="179">
        <f>((O44*60*24)*N44)/(60*60*24)</f>
        <v>0</v>
      </c>
      <c r="Q44" s="135"/>
    </row>
    <row r="45" spans="1:17" x14ac:dyDescent="0.25">
      <c r="A45" s="126" t="s">
        <v>1079</v>
      </c>
      <c r="B45" s="1" t="s">
        <v>257</v>
      </c>
      <c r="C45" s="275" t="s">
        <v>1074</v>
      </c>
      <c r="D45" s="8">
        <v>148</v>
      </c>
      <c r="E45" s="191" t="s">
        <v>77</v>
      </c>
      <c r="F45" s="8">
        <v>220</v>
      </c>
      <c r="G45" s="6">
        <f t="shared" si="11"/>
        <v>0.35715277777777776</v>
      </c>
      <c r="H45" s="6">
        <f t="shared" ref="H45:H48" si="12">(G45/$G$43)*100</f>
        <v>20.68729720307849</v>
      </c>
      <c r="I45" s="325">
        <f>wertAT*G45*24</f>
        <v>685.73333333333335</v>
      </c>
      <c r="J45" s="191" t="s">
        <v>77</v>
      </c>
      <c r="L45" s="281">
        <v>278</v>
      </c>
      <c r="M45" s="279">
        <v>7.7083333333333337E-2</v>
      </c>
      <c r="N45" s="281"/>
      <c r="O45" s="280"/>
      <c r="P45" s="125">
        <f t="shared" ref="P45:P47" si="13">((O45*60*24)*N45)/(60*60*24)</f>
        <v>0</v>
      </c>
      <c r="Q45" s="135"/>
    </row>
    <row r="46" spans="1:17" x14ac:dyDescent="0.25">
      <c r="A46" s="126" t="s">
        <v>1080</v>
      </c>
      <c r="B46" s="1" t="s">
        <v>257</v>
      </c>
      <c r="C46" s="275" t="s">
        <v>1075</v>
      </c>
      <c r="D46" s="8">
        <v>172</v>
      </c>
      <c r="E46" s="191" t="s">
        <v>77</v>
      </c>
      <c r="F46" s="8">
        <v>273</v>
      </c>
      <c r="G46" s="6">
        <f t="shared" si="11"/>
        <v>0.24326388888888892</v>
      </c>
      <c r="H46" s="6">
        <f t="shared" si="12"/>
        <v>14.090531227373898</v>
      </c>
      <c r="I46" s="325">
        <f>wertAT*G46*24</f>
        <v>467.06666666666672</v>
      </c>
      <c r="J46" s="191" t="s">
        <v>77</v>
      </c>
      <c r="L46" s="281">
        <v>339</v>
      </c>
      <c r="M46" s="279">
        <v>4.3055555555555562E-2</v>
      </c>
      <c r="N46" s="281"/>
      <c r="O46" s="280"/>
      <c r="P46" s="125">
        <f t="shared" si="13"/>
        <v>0</v>
      </c>
      <c r="Q46" s="135"/>
    </row>
    <row r="47" spans="1:17" x14ac:dyDescent="0.25">
      <c r="A47" s="126" t="s">
        <v>1081</v>
      </c>
      <c r="B47" s="1" t="s">
        <v>257</v>
      </c>
      <c r="C47" s="275" t="s">
        <v>1076</v>
      </c>
      <c r="D47" s="8">
        <v>104</v>
      </c>
      <c r="E47" s="191" t="s">
        <v>77</v>
      </c>
      <c r="F47" s="8">
        <v>224</v>
      </c>
      <c r="G47" s="6">
        <f t="shared" si="11"/>
        <v>0.2628935185185185</v>
      </c>
      <c r="H47" s="6">
        <f t="shared" si="12"/>
        <v>15.227534793918101</v>
      </c>
      <c r="I47" s="325">
        <f>wertAT*G47*24</f>
        <v>504.75555555555547</v>
      </c>
      <c r="J47" s="191" t="s">
        <v>77</v>
      </c>
      <c r="L47" s="281">
        <v>277</v>
      </c>
      <c r="M47" s="279">
        <v>5.6944444444444443E-2</v>
      </c>
      <c r="N47" s="281"/>
      <c r="O47" s="280"/>
      <c r="P47" s="125">
        <f t="shared" si="13"/>
        <v>0</v>
      </c>
      <c r="Q47" s="135"/>
    </row>
    <row r="48" spans="1:17" x14ac:dyDescent="0.25">
      <c r="A48" s="126" t="s">
        <v>1082</v>
      </c>
      <c r="B48" s="9" t="s">
        <v>257</v>
      </c>
      <c r="C48" s="70" t="s">
        <v>1077</v>
      </c>
      <c r="D48" s="10">
        <v>100</v>
      </c>
      <c r="E48" s="193" t="s">
        <v>77</v>
      </c>
      <c r="F48" s="10">
        <v>151</v>
      </c>
      <c r="G48" s="12">
        <f t="shared" si="11"/>
        <v>0.2416898148148148</v>
      </c>
      <c r="H48" s="12">
        <f t="shared" si="12"/>
        <v>13.999356413075539</v>
      </c>
      <c r="I48" s="326">
        <f>wertAT*G48*24</f>
        <v>464.04444444444448</v>
      </c>
      <c r="J48" s="193" t="s">
        <v>77</v>
      </c>
      <c r="L48" s="283">
        <v>197</v>
      </c>
      <c r="M48" s="285">
        <v>7.3611111111111113E-2</v>
      </c>
      <c r="N48" s="283"/>
      <c r="O48" s="286"/>
      <c r="P48" s="156">
        <f>((O48*60*24)*N48)/(60*60*24)</f>
        <v>0</v>
      </c>
      <c r="Q48" s="135"/>
    </row>
    <row r="51" spans="1:17" x14ac:dyDescent="0.25">
      <c r="A51" s="56" t="s">
        <v>455</v>
      </c>
      <c r="B51" s="42" t="s">
        <v>451</v>
      </c>
      <c r="C51" s="41"/>
      <c r="D51" s="41"/>
      <c r="E51" s="41"/>
      <c r="F51" s="41"/>
      <c r="G51" s="41"/>
      <c r="H51" s="41"/>
      <c r="I51" s="434" t="s">
        <v>1083</v>
      </c>
      <c r="J51" s="434"/>
    </row>
    <row r="52" spans="1:17" x14ac:dyDescent="0.25">
      <c r="C52" s="18"/>
    </row>
    <row r="53" spans="1:17" x14ac:dyDescent="0.25">
      <c r="B53" s="158" t="s">
        <v>87</v>
      </c>
      <c r="C53" s="11"/>
      <c r="D53" s="208" t="s">
        <v>80</v>
      </c>
      <c r="E53" s="209" t="s">
        <v>79</v>
      </c>
      <c r="F53" s="208" t="s">
        <v>78</v>
      </c>
      <c r="G53" s="208" t="s">
        <v>61</v>
      </c>
      <c r="H53" s="208" t="s">
        <v>103</v>
      </c>
      <c r="I53" s="208" t="s">
        <v>76</v>
      </c>
      <c r="J53" s="210" t="s">
        <v>279</v>
      </c>
      <c r="L53" s="432">
        <v>2016</v>
      </c>
      <c r="M53" s="435"/>
      <c r="N53" s="432">
        <v>2015</v>
      </c>
      <c r="O53" s="432"/>
    </row>
    <row r="54" spans="1:17" x14ac:dyDescent="0.25">
      <c r="A54" s="126" t="s">
        <v>505</v>
      </c>
      <c r="B54" s="35" t="s">
        <v>257</v>
      </c>
      <c r="C54" s="68" t="s">
        <v>16</v>
      </c>
      <c r="D54" s="36">
        <v>2060</v>
      </c>
      <c r="E54" s="52">
        <v>-0.14000000000000001</v>
      </c>
      <c r="F54" s="80">
        <f>SUM(F55:F57)</f>
        <v>4582</v>
      </c>
      <c r="G54" s="38">
        <f>SUM(G55:G57)</f>
        <v>6.7932291666666673</v>
      </c>
      <c r="H54" s="38"/>
      <c r="I54" s="324">
        <f>SUM(I55:I57)</f>
        <v>13043</v>
      </c>
      <c r="J54" s="165">
        <f>(((G54/P54)*100)-100)/100</f>
        <v>0.100615250178612</v>
      </c>
      <c r="L54" s="218" t="s">
        <v>85</v>
      </c>
      <c r="M54" s="219" t="s">
        <v>86</v>
      </c>
      <c r="N54" s="218" t="s">
        <v>85</v>
      </c>
      <c r="O54" s="218" t="s">
        <v>86</v>
      </c>
      <c r="P54" s="136">
        <f>SUM(P55:P57)</f>
        <v>6.1722106481481482</v>
      </c>
      <c r="Q54" s="135" t="s">
        <v>280</v>
      </c>
    </row>
    <row r="55" spans="1:17" x14ac:dyDescent="0.25">
      <c r="A55" s="126" t="s">
        <v>506</v>
      </c>
      <c r="B55" s="1" t="s">
        <v>257</v>
      </c>
      <c r="C55" s="275" t="s">
        <v>475</v>
      </c>
      <c r="D55" s="8">
        <v>1081</v>
      </c>
      <c r="E55" s="17">
        <v>-0.17</v>
      </c>
      <c r="F55" s="8">
        <v>2001</v>
      </c>
      <c r="G55" s="6">
        <f>((M55*60*24)*L55)/(60*60*24)</f>
        <v>2.7268402777777778</v>
      </c>
      <c r="H55" s="6">
        <f>(G55/$G$54)*100</f>
        <v>40.140560709448231</v>
      </c>
      <c r="I55" s="325">
        <f>wertAT*G55*24</f>
        <v>5235.5333333333338</v>
      </c>
      <c r="J55" s="168">
        <f>(((G55/P55)*100)-100)/100</f>
        <v>-0.18846275730937748</v>
      </c>
      <c r="L55" s="151">
        <v>2589</v>
      </c>
      <c r="M55" s="279">
        <v>6.3194444444444442E-2</v>
      </c>
      <c r="N55" s="8">
        <v>3299</v>
      </c>
      <c r="O55" s="54">
        <v>6.1111111111111116E-2</v>
      </c>
      <c r="P55" s="125">
        <f>((O55*60*24)*N55)/(60*60*24)</f>
        <v>3.3600925925925926</v>
      </c>
    </row>
    <row r="56" spans="1:17" x14ac:dyDescent="0.25">
      <c r="A56" s="126" t="s">
        <v>507</v>
      </c>
      <c r="B56" s="1" t="s">
        <v>257</v>
      </c>
      <c r="C56" s="275" t="s">
        <v>503</v>
      </c>
      <c r="D56" s="8">
        <v>845</v>
      </c>
      <c r="E56" s="17">
        <v>-0.05</v>
      </c>
      <c r="F56" s="8">
        <v>1850</v>
      </c>
      <c r="G56" s="6">
        <f t="shared" ref="G56:G57" si="14">((M56*60*24)*L56)/(60*60*24)</f>
        <v>2.7868750000000002</v>
      </c>
      <c r="H56" s="6">
        <f t="shared" ref="H56:H57" si="15">(G56/$G$54)*100</f>
        <v>41.024304224488226</v>
      </c>
      <c r="I56" s="325">
        <f>wertAT*G56*24</f>
        <v>5350.8</v>
      </c>
      <c r="J56" s="166">
        <f t="shared" ref="J56:J57" si="16">(((G56/P56)*100)-100)/100</f>
        <v>0.33532608695652188</v>
      </c>
      <c r="L56" s="151">
        <v>2457</v>
      </c>
      <c r="M56" s="222">
        <v>6.805555555555555E-2</v>
      </c>
      <c r="N56" s="8">
        <v>2254</v>
      </c>
      <c r="O56" s="54">
        <v>5.5555555555555552E-2</v>
      </c>
      <c r="P56" s="125">
        <f t="shared" ref="P56:P57" si="17">((O56*60*24)*N56)/(60*60*24)</f>
        <v>2.087037037037037</v>
      </c>
    </row>
    <row r="57" spans="1:17" x14ac:dyDescent="0.25">
      <c r="A57" s="126" t="s">
        <v>508</v>
      </c>
      <c r="B57" s="268" t="s">
        <v>1024</v>
      </c>
      <c r="C57" s="70" t="s">
        <v>399</v>
      </c>
      <c r="D57" s="10">
        <v>405</v>
      </c>
      <c r="E57" s="95">
        <v>-0.18</v>
      </c>
      <c r="F57" s="10">
        <v>731</v>
      </c>
      <c r="G57" s="12">
        <f t="shared" si="14"/>
        <v>1.2795138888888891</v>
      </c>
      <c r="H57" s="12">
        <f t="shared" si="15"/>
        <v>18.835135066063536</v>
      </c>
      <c r="I57" s="326">
        <f>wertAT*G57*24</f>
        <v>2456.666666666667</v>
      </c>
      <c r="J57" s="57">
        <f t="shared" si="16"/>
        <v>0.76464954427187282</v>
      </c>
      <c r="L57" s="10">
        <v>1005</v>
      </c>
      <c r="M57" s="186">
        <v>7.6388888888888895E-2</v>
      </c>
      <c r="N57" s="10">
        <v>1027</v>
      </c>
      <c r="O57" s="157">
        <v>4.2361111111111106E-2</v>
      </c>
      <c r="P57" s="156">
        <f t="shared" si="17"/>
        <v>0.72508101851851847</v>
      </c>
    </row>
    <row r="60" spans="1:17" x14ac:dyDescent="0.25">
      <c r="A60" s="56" t="s">
        <v>456</v>
      </c>
      <c r="B60" s="42" t="s">
        <v>551</v>
      </c>
      <c r="C60" s="41"/>
      <c r="D60" s="41"/>
      <c r="E60" s="41"/>
      <c r="F60" s="41"/>
      <c r="G60" s="41"/>
      <c r="H60" s="41"/>
      <c r="I60" s="434" t="s">
        <v>1084</v>
      </c>
      <c r="J60" s="434"/>
    </row>
    <row r="61" spans="1:17" x14ac:dyDescent="0.25">
      <c r="C61" s="18"/>
    </row>
    <row r="62" spans="1:17" x14ac:dyDescent="0.25">
      <c r="B62" s="158" t="s">
        <v>87</v>
      </c>
      <c r="C62" s="11"/>
      <c r="D62" s="208" t="s">
        <v>80</v>
      </c>
      <c r="E62" s="209" t="s">
        <v>79</v>
      </c>
      <c r="F62" s="208" t="s">
        <v>78</v>
      </c>
      <c r="G62" s="208" t="s">
        <v>61</v>
      </c>
      <c r="H62" s="208" t="s">
        <v>103</v>
      </c>
      <c r="I62" s="208" t="s">
        <v>76</v>
      </c>
      <c r="J62" s="210" t="s">
        <v>279</v>
      </c>
      <c r="L62" s="432">
        <v>2016</v>
      </c>
      <c r="M62" s="435"/>
      <c r="N62" s="432">
        <v>2015</v>
      </c>
      <c r="O62" s="432"/>
    </row>
    <row r="63" spans="1:17" x14ac:dyDescent="0.25">
      <c r="A63" s="126" t="s">
        <v>520</v>
      </c>
      <c r="B63" s="35" t="s">
        <v>257</v>
      </c>
      <c r="C63" s="68" t="s">
        <v>552</v>
      </c>
      <c r="D63" s="36">
        <v>14170</v>
      </c>
      <c r="E63" s="37">
        <v>0.66</v>
      </c>
      <c r="F63" s="80">
        <f>SUM(F64:F75)</f>
        <v>31026</v>
      </c>
      <c r="G63" s="38">
        <f>SUM(G64:G75)</f>
        <v>45.317326388888894</v>
      </c>
      <c r="H63" s="38"/>
      <c r="I63" s="324">
        <f>SUM(I64:I75)</f>
        <v>87009.266666666663</v>
      </c>
      <c r="J63" s="165">
        <f>(((G63/P63)*100)-100)/100</f>
        <v>0.55383247779129274</v>
      </c>
      <c r="L63" s="218" t="s">
        <v>85</v>
      </c>
      <c r="M63" s="219" t="s">
        <v>86</v>
      </c>
      <c r="N63" s="218" t="s">
        <v>85</v>
      </c>
      <c r="O63" s="218" t="s">
        <v>86</v>
      </c>
      <c r="P63" s="136">
        <f>SUM(P64:P75)</f>
        <v>29.164872685185188</v>
      </c>
      <c r="Q63" s="135" t="s">
        <v>280</v>
      </c>
    </row>
    <row r="64" spans="1:17" x14ac:dyDescent="0.25">
      <c r="A64" s="126" t="s">
        <v>1089</v>
      </c>
      <c r="B64" s="59" t="s">
        <v>127</v>
      </c>
      <c r="C64" s="71" t="s">
        <v>1085</v>
      </c>
      <c r="D64" s="60">
        <v>3941</v>
      </c>
      <c r="E64" s="335" t="s">
        <v>77</v>
      </c>
      <c r="F64" s="60">
        <v>5269</v>
      </c>
      <c r="G64" s="175">
        <f t="shared" ref="G64:G75" si="18">((M64*60*24)*L64)/(60*60*24)</f>
        <v>17.247777777777777</v>
      </c>
      <c r="H64" s="153">
        <f>(G64/$G$63)*100</f>
        <v>38.060007401510489</v>
      </c>
      <c r="I64" s="329">
        <f t="shared" ref="I64:I75" si="19">wertAT*G64*24</f>
        <v>33115.73333333333</v>
      </c>
      <c r="J64" s="336" t="s">
        <v>77</v>
      </c>
      <c r="L64" s="281">
        <v>6536</v>
      </c>
      <c r="M64" s="279">
        <v>0.15833333333333333</v>
      </c>
      <c r="N64" s="281"/>
      <c r="O64" s="280"/>
      <c r="P64" s="179">
        <f>((O64*60*24)*N64)/(60*60*24)</f>
        <v>0</v>
      </c>
      <c r="Q64" s="135"/>
    </row>
    <row r="65" spans="1:17" x14ac:dyDescent="0.25">
      <c r="A65" s="126" t="s">
        <v>522</v>
      </c>
      <c r="B65" s="59" t="s">
        <v>257</v>
      </c>
      <c r="C65" s="71" t="s">
        <v>511</v>
      </c>
      <c r="D65" s="60">
        <v>1136</v>
      </c>
      <c r="E65" s="96">
        <v>-0.25</v>
      </c>
      <c r="F65" s="60">
        <v>2573</v>
      </c>
      <c r="G65" s="175">
        <f t="shared" si="18"/>
        <v>2.6885185185185185</v>
      </c>
      <c r="H65" s="153">
        <f t="shared" ref="H65:H75" si="20">(G65/$G$63)*100</f>
        <v>5.932650340947081</v>
      </c>
      <c r="I65" s="329">
        <f t="shared" si="19"/>
        <v>5161.9555555555562</v>
      </c>
      <c r="J65" s="170">
        <f t="shared" ref="J65:J75" si="21">(((G65/P65)*100)-100)/100</f>
        <v>-0.17184335871766365</v>
      </c>
      <c r="L65" s="281">
        <v>3416</v>
      </c>
      <c r="M65" s="279">
        <v>4.7222222222222221E-2</v>
      </c>
      <c r="N65" s="281">
        <v>4524</v>
      </c>
      <c r="O65" s="280">
        <v>4.3055555555555562E-2</v>
      </c>
      <c r="P65" s="125">
        <f t="shared" ref="P65:P75" si="22">((O65*60*24)*N65)/(60*60*24)</f>
        <v>3.2463888888888897</v>
      </c>
      <c r="Q65" s="135"/>
    </row>
    <row r="66" spans="1:17" x14ac:dyDescent="0.25">
      <c r="A66" s="126" t="s">
        <v>523</v>
      </c>
      <c r="B66" s="59" t="s">
        <v>257</v>
      </c>
      <c r="C66" s="71" t="s">
        <v>512</v>
      </c>
      <c r="D66" s="60">
        <v>1675</v>
      </c>
      <c r="E66" s="96">
        <v>-0.16</v>
      </c>
      <c r="F66" s="60">
        <v>4288</v>
      </c>
      <c r="G66" s="175">
        <f t="shared" si="18"/>
        <v>3.598472222222223</v>
      </c>
      <c r="H66" s="153">
        <f t="shared" si="20"/>
        <v>7.940610157232296</v>
      </c>
      <c r="I66" s="329">
        <f t="shared" si="19"/>
        <v>6909.0666666666684</v>
      </c>
      <c r="J66" s="170">
        <f t="shared" si="21"/>
        <v>-0.16065180769729154</v>
      </c>
      <c r="L66" s="281">
        <v>5979</v>
      </c>
      <c r="M66" s="279">
        <v>3.6111111111111115E-2</v>
      </c>
      <c r="N66" s="281">
        <v>7717</v>
      </c>
      <c r="O66" s="280">
        <v>3.3333333333333333E-2</v>
      </c>
      <c r="P66" s="125">
        <f t="shared" si="22"/>
        <v>4.2872222222222218</v>
      </c>
      <c r="Q66" s="135"/>
    </row>
    <row r="67" spans="1:17" x14ac:dyDescent="0.25">
      <c r="A67" s="126" t="s">
        <v>524</v>
      </c>
      <c r="B67" s="59" t="s">
        <v>257</v>
      </c>
      <c r="C67" s="71" t="s">
        <v>513</v>
      </c>
      <c r="D67" s="60">
        <v>959</v>
      </c>
      <c r="E67" s="96">
        <v>-0.2</v>
      </c>
      <c r="F67" s="60">
        <v>2577</v>
      </c>
      <c r="G67" s="175">
        <f t="shared" si="18"/>
        <v>2.211875</v>
      </c>
      <c r="H67" s="153">
        <f t="shared" si="20"/>
        <v>4.8808594333630353</v>
      </c>
      <c r="I67" s="329">
        <f t="shared" si="19"/>
        <v>4246.7999999999993</v>
      </c>
      <c r="J67" s="170">
        <f t="shared" si="21"/>
        <v>-0.12669993419609554</v>
      </c>
      <c r="L67" s="281">
        <v>3539</v>
      </c>
      <c r="M67" s="279">
        <v>3.7499999999999999E-2</v>
      </c>
      <c r="N67" s="281">
        <v>4656</v>
      </c>
      <c r="O67" s="280">
        <v>3.2638888888888891E-2</v>
      </c>
      <c r="P67" s="125">
        <f t="shared" si="22"/>
        <v>2.5327777777777776</v>
      </c>
      <c r="Q67" s="135"/>
    </row>
    <row r="68" spans="1:17" x14ac:dyDescent="0.25">
      <c r="A68" s="126" t="s">
        <v>525</v>
      </c>
      <c r="B68" s="59" t="s">
        <v>257</v>
      </c>
      <c r="C68" s="71" t="s">
        <v>514</v>
      </c>
      <c r="D68" s="60">
        <v>3505</v>
      </c>
      <c r="E68" s="61">
        <v>0.27</v>
      </c>
      <c r="F68" s="60">
        <v>5226</v>
      </c>
      <c r="G68" s="175">
        <f t="shared" si="18"/>
        <v>5.7643055555555556</v>
      </c>
      <c r="H68" s="153">
        <f t="shared" si="20"/>
        <v>12.719871216782272</v>
      </c>
      <c r="I68" s="329">
        <f t="shared" si="19"/>
        <v>11067.466666666667</v>
      </c>
      <c r="J68" s="170">
        <f t="shared" si="21"/>
        <v>-0.22804385261973364</v>
      </c>
      <c r="L68" s="281">
        <v>6468</v>
      </c>
      <c r="M68" s="279">
        <v>5.347222222222222E-2</v>
      </c>
      <c r="N68" s="281">
        <v>7249</v>
      </c>
      <c r="O68" s="280">
        <v>6.1805555555555558E-2</v>
      </c>
      <c r="P68" s="125">
        <f t="shared" si="22"/>
        <v>7.4671412037037035</v>
      </c>
      <c r="Q68" s="135"/>
    </row>
    <row r="69" spans="1:17" x14ac:dyDescent="0.25">
      <c r="A69" s="126" t="s">
        <v>527</v>
      </c>
      <c r="B69" s="59" t="s">
        <v>257</v>
      </c>
      <c r="C69" s="71" t="s">
        <v>1086</v>
      </c>
      <c r="D69" s="60">
        <v>739</v>
      </c>
      <c r="E69" s="61">
        <v>2.3E-2</v>
      </c>
      <c r="F69" s="60">
        <v>1362</v>
      </c>
      <c r="G69" s="175">
        <f t="shared" si="18"/>
        <v>1.6926388888888886</v>
      </c>
      <c r="H69" s="153">
        <f t="shared" si="20"/>
        <v>3.7350810909795804</v>
      </c>
      <c r="I69" s="329">
        <f t="shared" si="19"/>
        <v>3249.8666666666663</v>
      </c>
      <c r="J69" s="176">
        <f t="shared" si="21"/>
        <v>0.52147315855181009</v>
      </c>
      <c r="L69" s="281">
        <v>1741</v>
      </c>
      <c r="M69" s="279">
        <v>5.8333333333333327E-2</v>
      </c>
      <c r="N69" s="281">
        <v>1602</v>
      </c>
      <c r="O69" s="280">
        <v>4.1666666666666664E-2</v>
      </c>
      <c r="P69" s="125">
        <f t="shared" si="22"/>
        <v>1.1125</v>
      </c>
      <c r="Q69" s="135"/>
    </row>
    <row r="70" spans="1:17" x14ac:dyDescent="0.25">
      <c r="A70" s="126" t="s">
        <v>528</v>
      </c>
      <c r="B70" s="59" t="s">
        <v>257</v>
      </c>
      <c r="C70" s="71" t="s">
        <v>516</v>
      </c>
      <c r="D70" s="60">
        <v>648</v>
      </c>
      <c r="E70" s="96">
        <v>-0.16</v>
      </c>
      <c r="F70" s="60">
        <v>1113</v>
      </c>
      <c r="G70" s="175">
        <f t="shared" si="18"/>
        <v>1.681111111111111</v>
      </c>
      <c r="H70" s="153">
        <f t="shared" si="20"/>
        <v>3.7096431874306099</v>
      </c>
      <c r="I70" s="329">
        <f t="shared" si="19"/>
        <v>3227.7333333333331</v>
      </c>
      <c r="J70" s="337">
        <f t="shared" si="21"/>
        <v>-7.7050082553668635E-4</v>
      </c>
      <c r="L70" s="281">
        <v>1424</v>
      </c>
      <c r="M70" s="279">
        <v>7.0833333333333331E-2</v>
      </c>
      <c r="N70" s="281">
        <v>1580</v>
      </c>
      <c r="O70" s="280">
        <v>6.3888888888888884E-2</v>
      </c>
      <c r="P70" s="125">
        <f t="shared" si="22"/>
        <v>1.6824074074074074</v>
      </c>
      <c r="Q70" s="135"/>
    </row>
    <row r="71" spans="1:17" x14ac:dyDescent="0.25">
      <c r="A71" s="126" t="s">
        <v>532</v>
      </c>
      <c r="B71" s="59" t="s">
        <v>257</v>
      </c>
      <c r="C71" s="71" t="s">
        <v>517</v>
      </c>
      <c r="D71" s="60">
        <v>596</v>
      </c>
      <c r="E71" s="96">
        <v>-0.18</v>
      </c>
      <c r="F71" s="60">
        <v>820</v>
      </c>
      <c r="G71" s="175">
        <f t="shared" si="18"/>
        <v>1.0476041666666667</v>
      </c>
      <c r="H71" s="153">
        <f t="shared" si="20"/>
        <v>2.3117077951084135</v>
      </c>
      <c r="I71" s="329">
        <f t="shared" si="19"/>
        <v>2011.4</v>
      </c>
      <c r="J71" s="170">
        <f t="shared" si="21"/>
        <v>-0.32125261523925203</v>
      </c>
      <c r="L71" s="281">
        <v>1017</v>
      </c>
      <c r="M71" s="279">
        <v>6.1805555555555558E-2</v>
      </c>
      <c r="N71" s="281">
        <v>1347</v>
      </c>
      <c r="O71" s="280">
        <v>6.8749999999999992E-2</v>
      </c>
      <c r="P71" s="125">
        <f t="shared" si="22"/>
        <v>1.5434374999999996</v>
      </c>
      <c r="Q71" s="135"/>
    </row>
    <row r="72" spans="1:17" x14ac:dyDescent="0.25">
      <c r="A72" s="126" t="s">
        <v>529</v>
      </c>
      <c r="B72" s="59" t="s">
        <v>257</v>
      </c>
      <c r="C72" s="71" t="s">
        <v>518</v>
      </c>
      <c r="D72" s="60">
        <v>1235</v>
      </c>
      <c r="E72" s="61">
        <v>0.19</v>
      </c>
      <c r="F72" s="60">
        <v>2774</v>
      </c>
      <c r="G72" s="175">
        <f t="shared" si="18"/>
        <v>4.481689814814815</v>
      </c>
      <c r="H72" s="153">
        <f t="shared" si="20"/>
        <v>9.8895724261298348</v>
      </c>
      <c r="I72" s="329">
        <f t="shared" si="19"/>
        <v>8604.8444444444449</v>
      </c>
      <c r="J72" s="176">
        <f t="shared" si="21"/>
        <v>0.44614913466637801</v>
      </c>
      <c r="L72" s="281">
        <v>3653</v>
      </c>
      <c r="M72" s="279">
        <v>7.3611111111111113E-2</v>
      </c>
      <c r="N72" s="281">
        <v>3226</v>
      </c>
      <c r="O72" s="280">
        <v>5.7638888888888885E-2</v>
      </c>
      <c r="P72" s="125">
        <f t="shared" si="22"/>
        <v>3.0990509259259258</v>
      </c>
      <c r="Q72" s="135"/>
    </row>
    <row r="73" spans="1:17" x14ac:dyDescent="0.25">
      <c r="A73" s="126" t="s">
        <v>1090</v>
      </c>
      <c r="B73" s="59" t="s">
        <v>257</v>
      </c>
      <c r="C73" s="71" t="s">
        <v>1087</v>
      </c>
      <c r="D73" s="60">
        <v>503</v>
      </c>
      <c r="E73" s="96">
        <v>-0.3</v>
      </c>
      <c r="F73" s="60">
        <v>735</v>
      </c>
      <c r="G73" s="175">
        <f t="shared" si="18"/>
        <v>0.66388888888888886</v>
      </c>
      <c r="H73" s="153">
        <f t="shared" si="20"/>
        <v>1.4649780598081887</v>
      </c>
      <c r="I73" s="329">
        <f t="shared" si="19"/>
        <v>1274.6666666666665</v>
      </c>
      <c r="J73" s="170">
        <f>(((G73/P73)*100)-100)/100</f>
        <v>-0.38036750170139677</v>
      </c>
      <c r="L73" s="281">
        <v>956</v>
      </c>
      <c r="M73" s="279">
        <v>4.1666666666666664E-2</v>
      </c>
      <c r="N73" s="281">
        <v>1569</v>
      </c>
      <c r="O73" s="280">
        <v>4.0972222222222222E-2</v>
      </c>
      <c r="P73" s="125">
        <f t="shared" si="22"/>
        <v>1.0714236111111111</v>
      </c>
      <c r="Q73" s="135"/>
    </row>
    <row r="74" spans="1:17" x14ac:dyDescent="0.25">
      <c r="A74" s="126" t="s">
        <v>1091</v>
      </c>
      <c r="B74" s="59" t="s">
        <v>257</v>
      </c>
      <c r="C74" s="71" t="s">
        <v>1088</v>
      </c>
      <c r="D74" s="60">
        <v>1588</v>
      </c>
      <c r="E74" s="61">
        <v>0.2</v>
      </c>
      <c r="F74" s="60">
        <v>2036</v>
      </c>
      <c r="G74" s="175">
        <f t="shared" si="18"/>
        <v>2.0376157407407409</v>
      </c>
      <c r="H74" s="153">
        <f t="shared" si="20"/>
        <v>4.4963282327271914</v>
      </c>
      <c r="I74" s="329">
        <f t="shared" si="19"/>
        <v>3912.2222222222226</v>
      </c>
      <c r="J74" s="176">
        <f t="shared" si="21"/>
        <v>0.13434278350515469</v>
      </c>
      <c r="L74" s="281">
        <v>2515</v>
      </c>
      <c r="M74" s="279">
        <v>4.8611111111111112E-2</v>
      </c>
      <c r="N74" s="281">
        <v>2425</v>
      </c>
      <c r="O74" s="280">
        <v>4.4444444444444446E-2</v>
      </c>
      <c r="P74" s="125">
        <f t="shared" si="22"/>
        <v>1.7962962962962963</v>
      </c>
      <c r="Q74" s="135"/>
    </row>
    <row r="75" spans="1:17" x14ac:dyDescent="0.25">
      <c r="A75" s="126" t="s">
        <v>531</v>
      </c>
      <c r="B75" s="268" t="s">
        <v>1024</v>
      </c>
      <c r="C75" s="70" t="s">
        <v>406</v>
      </c>
      <c r="D75" s="10">
        <v>1671</v>
      </c>
      <c r="E75" s="127">
        <v>0.75</v>
      </c>
      <c r="F75" s="10">
        <v>2253</v>
      </c>
      <c r="G75" s="12">
        <f t="shared" si="18"/>
        <v>2.2018287037037036</v>
      </c>
      <c r="H75" s="12">
        <f t="shared" si="20"/>
        <v>4.8586906579810014</v>
      </c>
      <c r="I75" s="326">
        <f t="shared" si="19"/>
        <v>4227.5111111111109</v>
      </c>
      <c r="J75" s="57">
        <f t="shared" si="21"/>
        <v>0.66022027123732385</v>
      </c>
      <c r="L75" s="10">
        <v>2606</v>
      </c>
      <c r="M75" s="186">
        <v>5.0694444444444452E-2</v>
      </c>
      <c r="N75" s="10">
        <v>2162</v>
      </c>
      <c r="O75" s="157">
        <v>3.6805555555555557E-2</v>
      </c>
      <c r="P75" s="156">
        <f t="shared" si="22"/>
        <v>1.3262268518518519</v>
      </c>
    </row>
    <row r="78" spans="1:17" x14ac:dyDescent="0.25">
      <c r="A78" s="56" t="s">
        <v>457</v>
      </c>
      <c r="B78" s="42" t="s">
        <v>452</v>
      </c>
      <c r="C78" s="41"/>
      <c r="D78" s="41"/>
      <c r="E78" s="41"/>
      <c r="F78" s="41"/>
      <c r="G78" s="41"/>
      <c r="H78" s="41"/>
      <c r="I78" s="434" t="s">
        <v>1092</v>
      </c>
      <c r="J78" s="434"/>
    </row>
    <row r="79" spans="1:17" x14ac:dyDescent="0.25">
      <c r="C79" s="18"/>
    </row>
    <row r="80" spans="1:17" x14ac:dyDescent="0.25">
      <c r="B80" s="158" t="s">
        <v>87</v>
      </c>
      <c r="C80" s="11"/>
      <c r="D80" s="208" t="s">
        <v>80</v>
      </c>
      <c r="E80" s="209" t="s">
        <v>79</v>
      </c>
      <c r="F80" s="208" t="s">
        <v>78</v>
      </c>
      <c r="G80" s="208" t="s">
        <v>61</v>
      </c>
      <c r="H80" s="208" t="s">
        <v>103</v>
      </c>
      <c r="I80" s="208" t="s">
        <v>76</v>
      </c>
      <c r="J80" s="210" t="s">
        <v>279</v>
      </c>
      <c r="L80" s="432">
        <v>2016</v>
      </c>
      <c r="M80" s="435"/>
      <c r="N80" s="432">
        <v>2015</v>
      </c>
      <c r="O80" s="432"/>
    </row>
    <row r="81" spans="1:17" x14ac:dyDescent="0.25">
      <c r="A81" s="126" t="s">
        <v>542</v>
      </c>
      <c r="B81" s="35" t="s">
        <v>257</v>
      </c>
      <c r="C81" s="68" t="s">
        <v>18</v>
      </c>
      <c r="D81" s="36">
        <v>2249</v>
      </c>
      <c r="E81" s="52">
        <v>-0.11</v>
      </c>
      <c r="F81" s="80">
        <f>SUM(F82:F88)</f>
        <v>5345</v>
      </c>
      <c r="G81" s="38">
        <f>SUM(G82:G88)</f>
        <v>5.8301851851851838</v>
      </c>
      <c r="H81" s="38"/>
      <c r="I81" s="324">
        <f>SUM(I82:I88)</f>
        <v>11193.955555555553</v>
      </c>
      <c r="J81" s="169">
        <f t="shared" ref="J81:J88" si="23">(((G81/P81)*100)-100)/100</f>
        <v>-0.12279186402897778</v>
      </c>
      <c r="L81" s="218" t="s">
        <v>85</v>
      </c>
      <c r="M81" s="219" t="s">
        <v>86</v>
      </c>
      <c r="N81" s="218" t="s">
        <v>85</v>
      </c>
      <c r="O81" s="218" t="s">
        <v>86</v>
      </c>
      <c r="P81" s="136">
        <f>SUM(P82:P88)</f>
        <v>6.6462962962962973</v>
      </c>
      <c r="Q81" s="135" t="s">
        <v>280</v>
      </c>
    </row>
    <row r="82" spans="1:17" x14ac:dyDescent="0.25">
      <c r="A82" s="126" t="s">
        <v>543</v>
      </c>
      <c r="B82" s="1" t="s">
        <v>257</v>
      </c>
      <c r="C82" s="275" t="s">
        <v>475</v>
      </c>
      <c r="D82" s="8">
        <v>950</v>
      </c>
      <c r="E82" s="17">
        <v>-0.08</v>
      </c>
      <c r="F82" s="8">
        <v>2066</v>
      </c>
      <c r="G82" s="6">
        <f t="shared" ref="G82:G88" si="24">((M82*60*24)*L82)/(60*60*24)</f>
        <v>2.6080439814814813</v>
      </c>
      <c r="H82" s="6">
        <f>(G82/$G$81)*100</f>
        <v>44.733467268049431</v>
      </c>
      <c r="I82" s="325">
        <f t="shared" ref="I82:I88" si="25">wertAT*G82*24</f>
        <v>5007.4444444444443</v>
      </c>
      <c r="J82" s="166">
        <f t="shared" si="23"/>
        <v>0.19712585666471866</v>
      </c>
      <c r="L82" s="281">
        <v>2651</v>
      </c>
      <c r="M82" s="279">
        <v>5.9027777777777783E-2</v>
      </c>
      <c r="N82" s="281">
        <v>2689</v>
      </c>
      <c r="O82" s="280">
        <v>4.8611111111111112E-2</v>
      </c>
      <c r="P82" s="179">
        <f>((O82*60*24)*N82)/(60*60*24)</f>
        <v>2.178587962962963</v>
      </c>
      <c r="Q82" s="135"/>
    </row>
    <row r="83" spans="1:17" x14ac:dyDescent="0.25">
      <c r="A83" s="126" t="s">
        <v>546</v>
      </c>
      <c r="B83" s="1" t="s">
        <v>257</v>
      </c>
      <c r="C83" s="275" t="s">
        <v>535</v>
      </c>
      <c r="D83" s="8">
        <v>225</v>
      </c>
      <c r="E83" s="17">
        <v>-0.41</v>
      </c>
      <c r="F83" s="8">
        <v>437</v>
      </c>
      <c r="G83" s="6">
        <f t="shared" si="24"/>
        <v>0.40625</v>
      </c>
      <c r="H83" s="6">
        <f t="shared" ref="H83:H88" si="26">(G83/$G$81)*100</f>
        <v>6.9680462471810198</v>
      </c>
      <c r="I83" s="325">
        <f t="shared" si="25"/>
        <v>780</v>
      </c>
      <c r="J83" s="168">
        <f t="shared" si="23"/>
        <v>-0.6875</v>
      </c>
      <c r="L83" s="281">
        <v>585</v>
      </c>
      <c r="M83" s="279">
        <v>4.1666666666666664E-2</v>
      </c>
      <c r="N83" s="281">
        <v>1404</v>
      </c>
      <c r="O83" s="280">
        <v>5.5555555555555552E-2</v>
      </c>
      <c r="P83" s="125">
        <f t="shared" ref="P83:P85" si="27">((O83*60*24)*N83)/(60*60*24)</f>
        <v>1.3</v>
      </c>
      <c r="Q83" s="135"/>
    </row>
    <row r="84" spans="1:17" x14ac:dyDescent="0.25">
      <c r="A84" s="126" t="s">
        <v>544</v>
      </c>
      <c r="B84" s="1" t="s">
        <v>257</v>
      </c>
      <c r="C84" s="275" t="s">
        <v>536</v>
      </c>
      <c r="D84" s="8">
        <v>572</v>
      </c>
      <c r="E84" s="17">
        <v>-0.04</v>
      </c>
      <c r="F84" s="8">
        <v>1182</v>
      </c>
      <c r="G84" s="6">
        <f t="shared" si="24"/>
        <v>1.1871527777777777</v>
      </c>
      <c r="H84" s="6">
        <f t="shared" si="26"/>
        <v>20.362179588984535</v>
      </c>
      <c r="I84" s="325">
        <f t="shared" si="25"/>
        <v>2279.333333333333</v>
      </c>
      <c r="J84" s="168">
        <f t="shared" si="23"/>
        <v>-0.11371295256199772</v>
      </c>
      <c r="L84" s="281">
        <v>1578</v>
      </c>
      <c r="M84" s="279">
        <v>4.5138888888888888E-2</v>
      </c>
      <c r="N84" s="281">
        <v>1630</v>
      </c>
      <c r="O84" s="280">
        <v>4.9305555555555554E-2</v>
      </c>
      <c r="P84" s="125">
        <f t="shared" si="27"/>
        <v>1.3394675925925925</v>
      </c>
      <c r="Q84" s="135"/>
    </row>
    <row r="85" spans="1:17" x14ac:dyDescent="0.25">
      <c r="A85" s="126" t="s">
        <v>545</v>
      </c>
      <c r="B85" s="143" t="s">
        <v>257</v>
      </c>
      <c r="C85" s="144" t="s">
        <v>538</v>
      </c>
      <c r="D85" s="145">
        <v>352</v>
      </c>
      <c r="E85" s="146">
        <v>-0.11</v>
      </c>
      <c r="F85" s="145">
        <v>604</v>
      </c>
      <c r="G85" s="147">
        <f t="shared" si="24"/>
        <v>0.4496412037037037</v>
      </c>
      <c r="H85" s="6">
        <f t="shared" si="26"/>
        <v>7.7122971127275051</v>
      </c>
      <c r="I85" s="325">
        <f t="shared" si="25"/>
        <v>863.31111111111113</v>
      </c>
      <c r="J85" s="167">
        <f t="shared" si="23"/>
        <v>-0.444768397433149</v>
      </c>
      <c r="L85" s="281">
        <v>733</v>
      </c>
      <c r="M85" s="279">
        <v>3.6805555555555557E-2</v>
      </c>
      <c r="N85" s="281">
        <v>843</v>
      </c>
      <c r="O85" s="280">
        <v>5.7638888888888885E-2</v>
      </c>
      <c r="P85" s="125">
        <f t="shared" si="27"/>
        <v>0.80982638888888892</v>
      </c>
      <c r="Q85" s="135"/>
    </row>
    <row r="86" spans="1:17" x14ac:dyDescent="0.25">
      <c r="A86" s="126" t="s">
        <v>548</v>
      </c>
      <c r="B86" s="1" t="s">
        <v>257</v>
      </c>
      <c r="C86" s="275" t="s">
        <v>539</v>
      </c>
      <c r="D86" s="8">
        <v>93</v>
      </c>
      <c r="E86" s="17">
        <v>-0.35</v>
      </c>
      <c r="F86" s="8">
        <v>121</v>
      </c>
      <c r="G86" s="6">
        <f t="shared" si="24"/>
        <v>0.11266203703703706</v>
      </c>
      <c r="H86" s="6">
        <f t="shared" si="26"/>
        <v>1.9323920846170957</v>
      </c>
      <c r="I86" s="325">
        <f t="shared" si="25"/>
        <v>216.31111111111113</v>
      </c>
      <c r="J86" s="168">
        <f t="shared" si="23"/>
        <v>-0.13344609632333287</v>
      </c>
      <c r="L86" s="281">
        <v>157</v>
      </c>
      <c r="M86" s="279">
        <v>4.3055555555555562E-2</v>
      </c>
      <c r="N86" s="281">
        <v>239</v>
      </c>
      <c r="O86" s="280">
        <v>3.2638888888888891E-2</v>
      </c>
      <c r="P86" s="125">
        <f>((O86*60*24)*N86)/(60*60*24)</f>
        <v>0.13001157407407407</v>
      </c>
      <c r="Q86" s="135"/>
    </row>
    <row r="87" spans="1:17" x14ac:dyDescent="0.25">
      <c r="A87" s="126" t="s">
        <v>549</v>
      </c>
      <c r="B87" s="1" t="s">
        <v>257</v>
      </c>
      <c r="C87" s="275" t="s">
        <v>540</v>
      </c>
      <c r="D87" s="8">
        <v>401</v>
      </c>
      <c r="E87" s="17">
        <v>-0.18</v>
      </c>
      <c r="F87" s="8">
        <v>747</v>
      </c>
      <c r="G87" s="6">
        <f t="shared" si="24"/>
        <v>0.89298611111111115</v>
      </c>
      <c r="H87" s="6">
        <f t="shared" si="26"/>
        <v>15.31659943461551</v>
      </c>
      <c r="I87" s="325">
        <f t="shared" si="25"/>
        <v>1714.5333333333335</v>
      </c>
      <c r="J87" s="166">
        <f t="shared" si="23"/>
        <v>0.21924778761061958</v>
      </c>
      <c r="L87" s="281">
        <v>1002</v>
      </c>
      <c r="M87" s="279">
        <v>5.347222222222222E-2</v>
      </c>
      <c r="N87" s="281">
        <v>1130</v>
      </c>
      <c r="O87" s="280">
        <v>3.888888888888889E-2</v>
      </c>
      <c r="P87" s="125">
        <f>((O87*60*24)*N87)/(60*60*24)</f>
        <v>0.7324074074074074</v>
      </c>
      <c r="Q87" s="135"/>
    </row>
    <row r="88" spans="1:17" x14ac:dyDescent="0.25">
      <c r="A88" s="126" t="s">
        <v>550</v>
      </c>
      <c r="B88" s="9" t="s">
        <v>257</v>
      </c>
      <c r="C88" s="70" t="s">
        <v>541</v>
      </c>
      <c r="D88" s="10">
        <v>118</v>
      </c>
      <c r="E88" s="53">
        <v>-0.15</v>
      </c>
      <c r="F88" s="10">
        <v>188</v>
      </c>
      <c r="G88" s="12">
        <f t="shared" si="24"/>
        <v>0.17344907407407406</v>
      </c>
      <c r="H88" s="12">
        <f t="shared" si="26"/>
        <v>2.9750182638249218</v>
      </c>
      <c r="I88" s="326">
        <f t="shared" si="25"/>
        <v>333.02222222222218</v>
      </c>
      <c r="J88" s="57">
        <f t="shared" si="23"/>
        <v>0.11188603650393204</v>
      </c>
      <c r="L88" s="283">
        <v>254</v>
      </c>
      <c r="M88" s="285">
        <v>4.0972222222222222E-2</v>
      </c>
      <c r="N88" s="283">
        <v>293</v>
      </c>
      <c r="O88" s="286">
        <v>3.1944444444444449E-2</v>
      </c>
      <c r="P88" s="156">
        <f>((O88*60*24)*N88)/(60*60*24)</f>
        <v>0.1559953703703704</v>
      </c>
      <c r="Q88" s="135"/>
    </row>
    <row r="89" spans="1:17" x14ac:dyDescent="0.25">
      <c r="L89" s="174"/>
      <c r="M89" s="174"/>
      <c r="N89" s="174"/>
      <c r="O89" s="174"/>
      <c r="P89" s="177"/>
      <c r="Q89" s="135"/>
    </row>
    <row r="90" spans="1:17" x14ac:dyDescent="0.25">
      <c r="L90" s="174"/>
      <c r="M90" s="174"/>
      <c r="N90" s="174"/>
      <c r="O90" s="174"/>
      <c r="P90" s="177"/>
      <c r="Q90" s="135"/>
    </row>
    <row r="91" spans="1:17" x14ac:dyDescent="0.25">
      <c r="L91" s="174"/>
      <c r="M91" s="174"/>
      <c r="N91" s="174"/>
      <c r="O91" s="174"/>
      <c r="P91" s="177"/>
      <c r="Q91" s="135"/>
    </row>
    <row r="92" spans="1:17" x14ac:dyDescent="0.25">
      <c r="L92" s="180"/>
      <c r="M92" s="181"/>
      <c r="N92" s="182"/>
      <c r="O92" s="181"/>
      <c r="P92" s="177"/>
    </row>
  </sheetData>
  <mergeCells count="19">
    <mergeCell ref="I40:J40"/>
    <mergeCell ref="L42:M42"/>
    <mergeCell ref="N42:O42"/>
    <mergeCell ref="I78:J78"/>
    <mergeCell ref="L80:M80"/>
    <mergeCell ref="N80:O80"/>
    <mergeCell ref="I51:J51"/>
    <mergeCell ref="L53:M53"/>
    <mergeCell ref="N53:O53"/>
    <mergeCell ref="I60:J60"/>
    <mergeCell ref="L62:M62"/>
    <mergeCell ref="N62:O62"/>
    <mergeCell ref="L19:M19"/>
    <mergeCell ref="N19:O19"/>
    <mergeCell ref="F2:J2"/>
    <mergeCell ref="I8:J8"/>
    <mergeCell ref="L10:M10"/>
    <mergeCell ref="N10:O10"/>
    <mergeCell ref="I17:J17"/>
  </mergeCells>
  <hyperlinks>
    <hyperlink ref="I8" r:id="rId1"/>
    <hyperlink ref="I17" r:id="rId2"/>
    <hyperlink ref="I60" r:id="rId3"/>
    <hyperlink ref="F2" r:id="rId4"/>
    <hyperlink ref="I78" r:id="rId5"/>
    <hyperlink ref="C11" r:id="rId6"/>
    <hyperlink ref="C12" r:id="rId7"/>
    <hyperlink ref="C13" r:id="rId8"/>
    <hyperlink ref="C14" r:id="rId9"/>
    <hyperlink ref="C20" r:id="rId10"/>
    <hyperlink ref="C21" r:id="rId11"/>
    <hyperlink ref="C22" r:id="rId12"/>
    <hyperlink ref="C23" r:id="rId13"/>
    <hyperlink ref="C29" r:id="rId14"/>
    <hyperlink ref="C36" r:id="rId15"/>
    <hyperlink ref="C24" r:id="rId16"/>
    <hyperlink ref="C25" r:id="rId17"/>
    <hyperlink ref="C27" r:id="rId18"/>
    <hyperlink ref="C26" r:id="rId19"/>
    <hyperlink ref="C30" r:id="rId20"/>
    <hyperlink ref="C31" r:id="rId21"/>
    <hyperlink ref="C32" r:id="rId22"/>
    <hyperlink ref="C33" r:id="rId23"/>
    <hyperlink ref="C34" r:id="rId24"/>
    <hyperlink ref="C54" r:id="rId25"/>
    <hyperlink ref="C55" r:id="rId26"/>
    <hyperlink ref="C56" r:id="rId27"/>
    <hyperlink ref="C57" r:id="rId28"/>
    <hyperlink ref="C63" r:id="rId29"/>
    <hyperlink ref="C65" r:id="rId30"/>
    <hyperlink ref="C66" r:id="rId31"/>
    <hyperlink ref="C67" r:id="rId32"/>
    <hyperlink ref="C68" r:id="rId33"/>
    <hyperlink ref="C69" r:id="rId34"/>
    <hyperlink ref="C70" r:id="rId35"/>
    <hyperlink ref="C71" r:id="rId36"/>
    <hyperlink ref="C72" r:id="rId37"/>
    <hyperlink ref="C74" r:id="rId38"/>
    <hyperlink ref="C75" r:id="rId39"/>
    <hyperlink ref="C81" r:id="rId40"/>
    <hyperlink ref="C82" r:id="rId41"/>
    <hyperlink ref="C83" r:id="rId42"/>
    <hyperlink ref="C84" r:id="rId43"/>
    <hyperlink ref="C85" r:id="rId44"/>
    <hyperlink ref="C86" r:id="rId45"/>
    <hyperlink ref="C87" r:id="rId46"/>
    <hyperlink ref="C88" r:id="rId47"/>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19" location="leg.sessions" display="Sessions"/>
    <hyperlink ref="E19" location="leg.trend" display="Trend"/>
    <hyperlink ref="F19" location="leg.uniquePageviews" display="uniquePageviews"/>
    <hyperlink ref="G19" location="leg.interventionstage" display="Interventionstage"/>
    <hyperlink ref="H19" location="leg.proz.verteilung" display="% Verteilung"/>
    <hyperlink ref="I19" location="leg.wert" display="Wert"/>
    <hyperlink ref="J19" location="leg.verlauf" display="Verlauf"/>
    <hyperlink ref="D53" location="leg.sessions" display="Sessions"/>
    <hyperlink ref="E53" location="leg.trend" display="Trend"/>
    <hyperlink ref="F53" location="leg.uniquePageviews" display="uniquePageviews"/>
    <hyperlink ref="G53" location="leg.interventionstage" display="Interventionstage"/>
    <hyperlink ref="H53" location="leg.proz.verteilung" display="% Verteilung"/>
    <hyperlink ref="I53" location="leg.wert" display="Wert"/>
    <hyperlink ref="J53" location="leg.verlauf" display="Verlauf"/>
    <hyperlink ref="E62" location="leg.trend" display="Trend"/>
    <hyperlink ref="F62" location="leg.uniquePageviews" display="uniquePageviews"/>
    <hyperlink ref="G62" location="leg.interventionstage" display="Interventionstage"/>
    <hyperlink ref="H62" location="leg.proz.verteilung" display="% Verteilung"/>
    <hyperlink ref="I62" location="leg.wert" display="Wert"/>
    <hyperlink ref="J62" location="leg.verlauf" display="Verlauf"/>
    <hyperlink ref="D80" location="leg.sessions" display="Sessions"/>
    <hyperlink ref="E80" location="leg.trend" display="Trend"/>
    <hyperlink ref="F80" location="leg.uniquePageviews" display="uniquePageviews"/>
    <hyperlink ref="G80" location="leg.interventionstage" display="Interventionstage"/>
    <hyperlink ref="H80" location="leg.proz.verteilung" display="% Verteilung"/>
    <hyperlink ref="I80" location="leg.wert" display="Wert"/>
    <hyperlink ref="J80"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19" location="leg.onlineseit" display="Online seit…"/>
    <hyperlink ref="B53" location="leg.onlineseit" display="Online seit…"/>
    <hyperlink ref="B62" location="leg.onlineseit" display="Online seit…"/>
    <hyperlink ref="B80"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20" location="leg.pageviews" display="pageviews"/>
    <hyperlink ref="M20" location="leg.avgTimeOnPage" display="avgTimeOnPage"/>
    <hyperlink ref="N20" location="leg.pageviews" display="pageviews"/>
    <hyperlink ref="O20" location="leg.avgTimeOnPage" display="avgTimeOnPage"/>
    <hyperlink ref="L54" location="leg.pageviews" display="pageviews"/>
    <hyperlink ref="M54" location="leg.avgTimeOnPage" display="avgTimeOnPage"/>
    <hyperlink ref="N54" location="leg.pageviews" display="pageviews"/>
    <hyperlink ref="O54" location="leg.avgTimeOnPage" display="avgTimeOnPage"/>
    <hyperlink ref="L63" location="leg.pageviews" display="pageviews"/>
    <hyperlink ref="M63" location="leg.avgTimeOnPage" display="avgTimeOnPage"/>
    <hyperlink ref="N63" location="leg.pageviews" display="pageviews"/>
    <hyperlink ref="O63" location="leg.avgTimeOnPage" display="avgTimeOnPage"/>
    <hyperlink ref="L81" location="leg.pageviews" display="pageviews"/>
    <hyperlink ref="M81" location="leg.avgTimeOnPage" display="avgTimeOnPage"/>
    <hyperlink ref="N81" location="leg.pageviews" display="pageviews"/>
    <hyperlink ref="O81" location="leg.avgTimeOnPage" display="avgTimeOnPage"/>
    <hyperlink ref="B57" location="'AT - J - Konflikte, Krise'!AT.J.Gewalt.Werbinich" display="-&gt;"/>
    <hyperlink ref="B75" location="'AT - J - Konflikte, Krise'!AT.J.Gewalt.sexuelleGewalt" display="-&gt;"/>
    <hyperlink ref="C28" r:id="rId48"/>
    <hyperlink ref="C35" r:id="rId49"/>
    <hyperlink ref="C37" r:id="rId50"/>
    <hyperlink ref="I51" r:id="rId51"/>
    <hyperlink ref="I40" r:id="rId52"/>
    <hyperlink ref="D42" location="leg.sessions" display="Sessions"/>
    <hyperlink ref="E42" location="leg.trend" display="Trend"/>
    <hyperlink ref="F42" location="leg.uniquePageviews" display="uniquePageviews"/>
    <hyperlink ref="G42" location="leg.interventionstage" display="Interventionstage"/>
    <hyperlink ref="H42" location="leg.proz.verteilung" display="% Verteilung"/>
    <hyperlink ref="I42" location="leg.wert" display="Wert"/>
    <hyperlink ref="J42" location="leg.verlauf" display="Verlauf"/>
    <hyperlink ref="B42" location="leg.onlineseit" display="Online seit…"/>
    <hyperlink ref="L43" location="leg.pageviews" display="pageviews"/>
    <hyperlink ref="M43" location="leg.avgTimeOnPage" display="avgTimeOnPage"/>
    <hyperlink ref="N43" location="leg.pageviews" display="pageviews"/>
    <hyperlink ref="O43" location="leg.avgTimeOnPage" display="avgTimeOnPage"/>
    <hyperlink ref="C43" r:id="rId53"/>
    <hyperlink ref="C44" r:id="rId54"/>
    <hyperlink ref="C45" r:id="rId55"/>
    <hyperlink ref="C46" r:id="rId56"/>
    <hyperlink ref="C47" r:id="rId57"/>
    <hyperlink ref="C48" r:id="rId58"/>
    <hyperlink ref="C64" r:id="rId59"/>
    <hyperlink ref="C73" r:id="rId60"/>
    <hyperlink ref="D62" location="leg.sessions" display="Sessions"/>
  </hyperlinks>
  <pageMargins left="0.7" right="0.7" top="0.78740157499999996" bottom="0.78740157499999996" header="0.3" footer="0.3"/>
  <pageSetup paperSize="9" orientation="portrait" r:id="rId61"/>
  <drawing r:id="rId6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A2:Q9"/>
  <sheetViews>
    <sheetView workbookViewId="0"/>
  </sheetViews>
  <sheetFormatPr baseColWidth="10" defaultRowHeight="15.75" x14ac:dyDescent="0.25"/>
  <cols>
    <col min="1" max="1" width="4.6640625" customWidth="1"/>
    <col min="3" max="3" width="22.21875" bestFit="1" customWidth="1"/>
    <col min="6" max="7" width="12.6640625" customWidth="1"/>
    <col min="8" max="8" width="11.109375" customWidth="1"/>
    <col min="12" max="12" width="10" customWidth="1"/>
    <col min="13" max="13" width="14.5546875" customWidth="1"/>
  </cols>
  <sheetData>
    <row r="2" spans="1:17" x14ac:dyDescent="0.25">
      <c r="A2" s="56" t="s">
        <v>1093</v>
      </c>
      <c r="B2" s="42" t="s">
        <v>1094</v>
      </c>
      <c r="C2" s="41"/>
      <c r="D2" s="41"/>
      <c r="E2" s="41"/>
      <c r="F2" s="41"/>
      <c r="G2" s="41"/>
      <c r="H2" s="41"/>
      <c r="I2" s="69" t="s">
        <v>1095</v>
      </c>
    </row>
    <row r="3" spans="1:17" x14ac:dyDescent="0.25">
      <c r="A3" s="1"/>
      <c r="B3" s="1"/>
      <c r="C3" s="18"/>
      <c r="D3" s="1"/>
      <c r="E3" s="1"/>
      <c r="F3" s="1"/>
      <c r="G3" s="1"/>
      <c r="H3" s="1"/>
      <c r="I3" s="1"/>
    </row>
    <row r="4" spans="1:17" x14ac:dyDescent="0.25">
      <c r="A4" s="1"/>
      <c r="B4" s="158" t="s">
        <v>87</v>
      </c>
      <c r="C4" s="11"/>
      <c r="D4" s="208" t="s">
        <v>80</v>
      </c>
      <c r="E4" s="209" t="s">
        <v>79</v>
      </c>
      <c r="F4" s="208" t="s">
        <v>78</v>
      </c>
      <c r="G4" s="208" t="s">
        <v>61</v>
      </c>
      <c r="H4" s="208" t="s">
        <v>103</v>
      </c>
      <c r="I4" s="208" t="s">
        <v>76</v>
      </c>
      <c r="J4" s="210" t="s">
        <v>279</v>
      </c>
      <c r="L4" s="432">
        <v>2016</v>
      </c>
      <c r="M4" s="435"/>
      <c r="N4" s="432">
        <v>2015</v>
      </c>
      <c r="O4" s="432"/>
      <c r="P4" s="1"/>
      <c r="Q4" s="1"/>
    </row>
    <row r="5" spans="1:17" x14ac:dyDescent="0.25">
      <c r="A5" s="126"/>
      <c r="B5" s="35" t="s">
        <v>1117</v>
      </c>
      <c r="C5" s="68" t="s">
        <v>1104</v>
      </c>
      <c r="D5" s="183">
        <v>680</v>
      </c>
      <c r="E5" s="190" t="s">
        <v>77</v>
      </c>
      <c r="F5" s="80">
        <f>SUM(F6:F9)</f>
        <v>1315</v>
      </c>
      <c r="G5" s="38">
        <f>SUM(G6:G9)</f>
        <v>1.1342245370370372</v>
      </c>
      <c r="H5" s="38"/>
      <c r="I5" s="324">
        <f>SUM(I6:I9)</f>
        <v>2177.7111111111112</v>
      </c>
      <c r="J5" s="190" t="s">
        <v>77</v>
      </c>
      <c r="L5" s="218" t="s">
        <v>85</v>
      </c>
      <c r="M5" s="219" t="s">
        <v>86</v>
      </c>
      <c r="N5" s="218" t="s">
        <v>85</v>
      </c>
      <c r="O5" s="218" t="s">
        <v>86</v>
      </c>
      <c r="P5" s="136">
        <f>SUM(P6:P9)</f>
        <v>0</v>
      </c>
      <c r="Q5" s="135" t="s">
        <v>280</v>
      </c>
    </row>
    <row r="6" spans="1:17" x14ac:dyDescent="0.25">
      <c r="A6" s="126" t="s">
        <v>1096</v>
      </c>
      <c r="B6" s="59" t="s">
        <v>1117</v>
      </c>
      <c r="C6" s="275" t="s">
        <v>1100</v>
      </c>
      <c r="D6" s="8">
        <v>278</v>
      </c>
      <c r="E6" s="191" t="s">
        <v>77</v>
      </c>
      <c r="F6" s="8">
        <v>609</v>
      </c>
      <c r="G6" s="175">
        <f t="shared" ref="G6:G9" si="0">((M6*60*24)*L6)/(60*60*24)</f>
        <v>0.51944444444444449</v>
      </c>
      <c r="H6" s="153">
        <f>(G6/$G$5)*100</f>
        <v>45.797320326132429</v>
      </c>
      <c r="I6" s="329">
        <f>wertAT*G6*24</f>
        <v>997.33333333333337</v>
      </c>
      <c r="J6" s="336" t="s">
        <v>77</v>
      </c>
      <c r="L6" s="180">
        <v>748</v>
      </c>
      <c r="M6" s="220">
        <v>4.1666666666666664E-2</v>
      </c>
      <c r="N6" s="131"/>
      <c r="O6" s="130"/>
      <c r="P6" s="125">
        <f>((O6*60*24)*N6)/(60*60*24)</f>
        <v>0</v>
      </c>
      <c r="Q6" s="1"/>
    </row>
    <row r="7" spans="1:17" x14ac:dyDescent="0.25">
      <c r="A7" s="126" t="s">
        <v>1097</v>
      </c>
      <c r="B7" s="59" t="s">
        <v>1117</v>
      </c>
      <c r="C7" s="275" t="s">
        <v>1101</v>
      </c>
      <c r="D7" s="8">
        <v>116</v>
      </c>
      <c r="E7" s="191" t="s">
        <v>77</v>
      </c>
      <c r="F7" s="8">
        <v>248</v>
      </c>
      <c r="G7" s="175">
        <f t="shared" si="0"/>
        <v>0.15030092592592592</v>
      </c>
      <c r="H7" s="153">
        <f t="shared" ref="H7:H9" si="1">(G7/$G$5)*100</f>
        <v>13.251426064063185</v>
      </c>
      <c r="I7" s="329">
        <f>wertAT*G7*24</f>
        <v>288.57777777777778</v>
      </c>
      <c r="J7" s="336" t="s">
        <v>77</v>
      </c>
      <c r="L7" s="180">
        <v>302</v>
      </c>
      <c r="M7" s="220">
        <v>2.9861111111111113E-2</v>
      </c>
      <c r="N7" s="131"/>
      <c r="O7" s="130"/>
      <c r="P7" s="125">
        <f t="shared" ref="P7:P9" si="2">((O7*60*24)*N7)/(60*60*24)</f>
        <v>0</v>
      </c>
      <c r="Q7" s="1"/>
    </row>
    <row r="8" spans="1:17" x14ac:dyDescent="0.25">
      <c r="A8" s="126" t="s">
        <v>1098</v>
      </c>
      <c r="B8" s="59" t="s">
        <v>1117</v>
      </c>
      <c r="C8" s="275" t="s">
        <v>1102</v>
      </c>
      <c r="D8" s="8">
        <v>175</v>
      </c>
      <c r="E8" s="191" t="s">
        <v>77</v>
      </c>
      <c r="F8" s="8">
        <v>318</v>
      </c>
      <c r="G8" s="175">
        <f t="shared" si="0"/>
        <v>0.32375000000000009</v>
      </c>
      <c r="H8" s="153">
        <f t="shared" si="1"/>
        <v>28.543730930538697</v>
      </c>
      <c r="I8" s="329">
        <f>wertAT*G8*24</f>
        <v>621.60000000000014</v>
      </c>
      <c r="J8" s="336" t="s">
        <v>77</v>
      </c>
      <c r="L8" s="180">
        <v>444</v>
      </c>
      <c r="M8" s="220">
        <v>4.3750000000000004E-2</v>
      </c>
      <c r="N8" s="131"/>
      <c r="O8" s="130"/>
      <c r="P8" s="125">
        <f t="shared" si="2"/>
        <v>0</v>
      </c>
      <c r="Q8" s="1"/>
    </row>
    <row r="9" spans="1:17" x14ac:dyDescent="0.25">
      <c r="A9" s="126" t="s">
        <v>1099</v>
      </c>
      <c r="B9" s="9" t="s">
        <v>1117</v>
      </c>
      <c r="C9" s="70" t="s">
        <v>1103</v>
      </c>
      <c r="D9" s="10">
        <v>73</v>
      </c>
      <c r="E9" s="193" t="s">
        <v>77</v>
      </c>
      <c r="F9" s="10">
        <v>140</v>
      </c>
      <c r="G9" s="184">
        <f t="shared" si="0"/>
        <v>0.14072916666666671</v>
      </c>
      <c r="H9" s="12">
        <f t="shared" si="1"/>
        <v>12.407522679265695</v>
      </c>
      <c r="I9" s="326">
        <f>wertAT*G9*24</f>
        <v>270.20000000000005</v>
      </c>
      <c r="J9" s="193" t="s">
        <v>77</v>
      </c>
      <c r="L9" s="132">
        <v>193</v>
      </c>
      <c r="M9" s="221">
        <v>4.3750000000000004E-2</v>
      </c>
      <c r="N9" s="134"/>
      <c r="O9" s="133"/>
      <c r="P9" s="156">
        <f t="shared" si="2"/>
        <v>0</v>
      </c>
      <c r="Q9" s="1"/>
    </row>
  </sheetData>
  <mergeCells count="2">
    <mergeCell ref="L4:M4"/>
    <mergeCell ref="N4:O4"/>
  </mergeCells>
  <hyperlinks>
    <hyperlink ref="I2" r:id="rId1"/>
    <hyperlink ref="D4" location="leg.sessions" display="Sessions"/>
    <hyperlink ref="E4" location="leg.trend" display="Trend"/>
    <hyperlink ref="F4" location="leg.uniquePageviews" display="uniquePageviews"/>
    <hyperlink ref="G4" location="leg.interventionstage" display="Interventionstage"/>
    <hyperlink ref="H4" location="leg.proz.verteilung" display="% Verteilung"/>
    <hyperlink ref="I4" location="leg.wert" display="Wert"/>
    <hyperlink ref="J4" location="leg.verlauf" display="Verlauf"/>
    <hyperlink ref="B4" location="leg.onlineseit" display="Online seit…"/>
    <hyperlink ref="L5" location="leg.pageviews" display="pageviews"/>
    <hyperlink ref="M5" location="leg.avgTimeOnPage" display="avgTimeOnPage"/>
    <hyperlink ref="N5" location="leg.pageviews" display="pageviews"/>
    <hyperlink ref="O5" location="leg.avgTimeOnPage" display="avgTimeOnPage"/>
    <hyperlink ref="C5" r:id="rId2"/>
    <hyperlink ref="C6" r:id="rId3"/>
    <hyperlink ref="C7" r:id="rId4"/>
    <hyperlink ref="C8" r:id="rId5"/>
    <hyperlink ref="C9" r:id="rId6"/>
  </hyperlinks>
  <pageMargins left="0.7" right="0.7" top="0.78740157499999996" bottom="0.78740157499999996" header="0.3" footer="0.3"/>
  <pageSetup paperSize="9" orientation="portrait"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A2:H31"/>
  <sheetViews>
    <sheetView topLeftCell="A10" workbookViewId="0">
      <selection activeCell="G15" sqref="G15"/>
    </sheetView>
  </sheetViews>
  <sheetFormatPr baseColWidth="10" defaultRowHeight="15.75" x14ac:dyDescent="0.25"/>
  <cols>
    <col min="1" max="1" width="2.77734375" customWidth="1"/>
    <col min="2" max="2" width="8.88671875" customWidth="1"/>
    <col min="3" max="3" width="25.21875" customWidth="1"/>
    <col min="4" max="5" width="15.109375" customWidth="1"/>
    <col min="6" max="6" width="10.88671875" customWidth="1"/>
    <col min="7" max="7" width="13" customWidth="1"/>
  </cols>
  <sheetData>
    <row r="2" spans="1:8" x14ac:dyDescent="0.25">
      <c r="B2" s="42" t="s">
        <v>139</v>
      </c>
      <c r="C2" s="41"/>
      <c r="D2" s="41"/>
      <c r="E2" s="41"/>
      <c r="F2" s="434" t="s">
        <v>1110</v>
      </c>
      <c r="G2" s="434"/>
    </row>
    <row r="3" spans="1:8" x14ac:dyDescent="0.25">
      <c r="B3" s="1"/>
      <c r="C3" s="18"/>
      <c r="D3" s="18"/>
      <c r="E3" s="1"/>
      <c r="F3" s="1"/>
      <c r="G3" s="1"/>
    </row>
    <row r="4" spans="1:8" ht="31.5" x14ac:dyDescent="0.25">
      <c r="B4" s="158" t="s">
        <v>87</v>
      </c>
      <c r="C4" s="11"/>
      <c r="D4" s="208" t="s">
        <v>78</v>
      </c>
      <c r="E4" s="19" t="s">
        <v>136</v>
      </c>
      <c r="F4" s="208" t="s">
        <v>137</v>
      </c>
      <c r="G4" s="213" t="s">
        <v>717</v>
      </c>
      <c r="H4" s="214" t="s">
        <v>718</v>
      </c>
    </row>
    <row r="5" spans="1:8" x14ac:dyDescent="0.25">
      <c r="A5" s="187" t="s">
        <v>583</v>
      </c>
      <c r="B5" s="35" t="s">
        <v>257</v>
      </c>
      <c r="C5" s="68" t="s">
        <v>138</v>
      </c>
      <c r="D5" s="296">
        <v>1201</v>
      </c>
      <c r="E5" s="79">
        <f>SUM(E6:E19)</f>
        <v>77</v>
      </c>
      <c r="F5" s="80">
        <f>SUM(F6:F19)</f>
        <v>2167</v>
      </c>
      <c r="G5" s="342">
        <v>5.8999999999999997E-2</v>
      </c>
      <c r="H5" s="36"/>
    </row>
    <row r="6" spans="1:8" x14ac:dyDescent="0.25">
      <c r="A6" s="187" t="s">
        <v>584</v>
      </c>
      <c r="B6" s="59" t="s">
        <v>257</v>
      </c>
      <c r="C6" s="275" t="s">
        <v>6</v>
      </c>
      <c r="D6" s="1">
        <v>261</v>
      </c>
      <c r="E6" s="1">
        <v>6</v>
      </c>
      <c r="F6" s="8">
        <v>231</v>
      </c>
      <c r="G6" s="345">
        <v>-0.3</v>
      </c>
      <c r="H6" s="8">
        <f>(F6*100)/$F$5</f>
        <v>10.659898477157361</v>
      </c>
    </row>
    <row r="7" spans="1:8" x14ac:dyDescent="0.25">
      <c r="A7" s="187" t="s">
        <v>589</v>
      </c>
      <c r="B7" s="59" t="s">
        <v>257</v>
      </c>
      <c r="C7" s="275" t="s">
        <v>2</v>
      </c>
      <c r="D7" s="1">
        <v>109</v>
      </c>
      <c r="E7" s="1">
        <v>3</v>
      </c>
      <c r="F7" s="8">
        <v>79</v>
      </c>
      <c r="G7" s="343">
        <v>0.55000000000000004</v>
      </c>
      <c r="H7" s="8">
        <f t="shared" ref="H7:H19" si="0">(F7*100)/$F$5</f>
        <v>3.6455929856945084</v>
      </c>
    </row>
    <row r="8" spans="1:8" x14ac:dyDescent="0.25">
      <c r="A8" s="187" t="s">
        <v>585</v>
      </c>
      <c r="B8" s="59" t="s">
        <v>257</v>
      </c>
      <c r="C8" s="275" t="s">
        <v>7</v>
      </c>
      <c r="D8" s="1">
        <v>174</v>
      </c>
      <c r="E8" s="1">
        <v>6</v>
      </c>
      <c r="F8" s="8">
        <v>156</v>
      </c>
      <c r="G8" s="343">
        <v>0.15</v>
      </c>
      <c r="H8" s="8">
        <f t="shared" si="0"/>
        <v>7.1988924780802952</v>
      </c>
    </row>
    <row r="9" spans="1:8" x14ac:dyDescent="0.25">
      <c r="A9" s="187" t="s">
        <v>590</v>
      </c>
      <c r="B9" s="59" t="s">
        <v>257</v>
      </c>
      <c r="C9" s="275" t="s">
        <v>14</v>
      </c>
      <c r="D9" s="1">
        <v>160</v>
      </c>
      <c r="E9" s="1">
        <v>2</v>
      </c>
      <c r="F9" s="8">
        <v>127</v>
      </c>
      <c r="G9" s="345">
        <v>-0.46</v>
      </c>
      <c r="H9" s="8">
        <f t="shared" si="0"/>
        <v>5.8606368251038301</v>
      </c>
    </row>
    <row r="10" spans="1:8" x14ac:dyDescent="0.25">
      <c r="A10" s="187" t="s">
        <v>586</v>
      </c>
      <c r="B10" s="59" t="s">
        <v>257</v>
      </c>
      <c r="C10" s="275" t="s">
        <v>11</v>
      </c>
      <c r="D10" s="1">
        <v>297</v>
      </c>
      <c r="E10" s="1">
        <v>11</v>
      </c>
      <c r="F10" s="8">
        <v>256</v>
      </c>
      <c r="G10" s="343">
        <v>0.5</v>
      </c>
      <c r="H10" s="8">
        <f t="shared" si="0"/>
        <v>11.813567143516382</v>
      </c>
    </row>
    <row r="11" spans="1:8" x14ac:dyDescent="0.25">
      <c r="A11" s="187" t="s">
        <v>591</v>
      </c>
      <c r="B11" s="59" t="s">
        <v>257</v>
      </c>
      <c r="C11" s="275" t="s">
        <v>15</v>
      </c>
      <c r="D11" s="1">
        <v>214</v>
      </c>
      <c r="E11" s="1">
        <v>3</v>
      </c>
      <c r="F11" s="8">
        <v>74</v>
      </c>
      <c r="G11" s="344" t="s">
        <v>77</v>
      </c>
      <c r="H11" s="8">
        <f t="shared" si="0"/>
        <v>3.4148592524227044</v>
      </c>
    </row>
    <row r="12" spans="1:8" x14ac:dyDescent="0.25">
      <c r="A12" s="187" t="s">
        <v>592</v>
      </c>
      <c r="B12" s="59" t="s">
        <v>257</v>
      </c>
      <c r="C12" s="275" t="s">
        <v>9</v>
      </c>
      <c r="D12" s="1">
        <v>167</v>
      </c>
      <c r="E12" s="1">
        <v>3</v>
      </c>
      <c r="F12" s="8">
        <v>43</v>
      </c>
      <c r="G12" s="344" t="s">
        <v>77</v>
      </c>
      <c r="H12" s="8">
        <f t="shared" si="0"/>
        <v>1.9843101061375172</v>
      </c>
    </row>
    <row r="13" spans="1:8" x14ac:dyDescent="0.25">
      <c r="A13" s="187" t="s">
        <v>1111</v>
      </c>
      <c r="B13" s="59" t="s">
        <v>1153</v>
      </c>
      <c r="C13" s="275" t="s">
        <v>1072</v>
      </c>
      <c r="D13" s="1">
        <v>80</v>
      </c>
      <c r="E13" s="1">
        <v>4</v>
      </c>
      <c r="F13" s="8">
        <v>76</v>
      </c>
      <c r="G13" s="344" t="s">
        <v>77</v>
      </c>
      <c r="H13" s="8">
        <f t="shared" si="0"/>
        <v>3.507152745731426</v>
      </c>
    </row>
    <row r="14" spans="1:8" x14ac:dyDescent="0.25">
      <c r="A14" s="187" t="s">
        <v>593</v>
      </c>
      <c r="B14" s="59" t="s">
        <v>356</v>
      </c>
      <c r="C14" s="275" t="s">
        <v>387</v>
      </c>
      <c r="D14" s="1">
        <v>94</v>
      </c>
      <c r="E14" s="1">
        <v>10</v>
      </c>
      <c r="F14" s="8">
        <v>78</v>
      </c>
      <c r="G14" s="344" t="s">
        <v>77</v>
      </c>
      <c r="H14" s="8">
        <f t="shared" si="0"/>
        <v>3.5994462390401476</v>
      </c>
    </row>
    <row r="15" spans="1:8" x14ac:dyDescent="0.25">
      <c r="A15" s="187" t="s">
        <v>594</v>
      </c>
      <c r="B15" s="59" t="s">
        <v>257</v>
      </c>
      <c r="C15" s="275" t="s">
        <v>8</v>
      </c>
      <c r="D15" s="1">
        <v>184</v>
      </c>
      <c r="E15" s="1">
        <v>9</v>
      </c>
      <c r="F15" s="8">
        <v>221</v>
      </c>
      <c r="G15" s="345">
        <v>-0.22</v>
      </c>
      <c r="H15" s="8">
        <f t="shared" si="0"/>
        <v>10.198431010613751</v>
      </c>
    </row>
    <row r="16" spans="1:8" x14ac:dyDescent="0.25">
      <c r="A16" s="187" t="s">
        <v>587</v>
      </c>
      <c r="B16" s="59" t="s">
        <v>257</v>
      </c>
      <c r="C16" s="275" t="s">
        <v>16</v>
      </c>
      <c r="D16" s="1">
        <v>217</v>
      </c>
      <c r="E16" s="1">
        <v>3</v>
      </c>
      <c r="F16" s="8">
        <v>265</v>
      </c>
      <c r="G16" s="343">
        <v>0.35</v>
      </c>
      <c r="H16" s="8">
        <f t="shared" si="0"/>
        <v>12.22888786340563</v>
      </c>
    </row>
    <row r="17" spans="1:8" x14ac:dyDescent="0.25">
      <c r="A17" s="187" t="s">
        <v>595</v>
      </c>
      <c r="B17" s="59" t="s">
        <v>257</v>
      </c>
      <c r="C17" s="275" t="s">
        <v>134</v>
      </c>
      <c r="D17" s="1">
        <v>350</v>
      </c>
      <c r="E17" s="1">
        <v>12</v>
      </c>
      <c r="F17" s="8">
        <v>390</v>
      </c>
      <c r="G17" s="345">
        <v>-0.18</v>
      </c>
      <c r="H17" s="8">
        <f t="shared" si="0"/>
        <v>17.997231195200737</v>
      </c>
    </row>
    <row r="18" spans="1:8" x14ac:dyDescent="0.25">
      <c r="A18" s="187" t="s">
        <v>596</v>
      </c>
      <c r="B18" s="59" t="s">
        <v>257</v>
      </c>
      <c r="C18" s="275" t="s">
        <v>135</v>
      </c>
      <c r="D18" s="1">
        <v>94</v>
      </c>
      <c r="E18" s="1">
        <v>2</v>
      </c>
      <c r="F18" s="8">
        <v>76</v>
      </c>
      <c r="G18" s="343">
        <v>0.46</v>
      </c>
      <c r="H18" s="8">
        <f t="shared" si="0"/>
        <v>3.507152745731426</v>
      </c>
    </row>
    <row r="19" spans="1:8" x14ac:dyDescent="0.25">
      <c r="A19" s="187" t="s">
        <v>588</v>
      </c>
      <c r="B19" s="9" t="s">
        <v>257</v>
      </c>
      <c r="C19" s="70" t="s">
        <v>18</v>
      </c>
      <c r="D19" s="9">
        <v>104</v>
      </c>
      <c r="E19" s="9">
        <v>3</v>
      </c>
      <c r="F19" s="10">
        <v>95</v>
      </c>
      <c r="G19" s="299">
        <v>0.23</v>
      </c>
      <c r="H19" s="10">
        <f t="shared" si="0"/>
        <v>4.3839409321642826</v>
      </c>
    </row>
    <row r="22" spans="1:8" x14ac:dyDescent="0.25">
      <c r="B22" s="42" t="s">
        <v>1109</v>
      </c>
      <c r="C22" s="41"/>
      <c r="D22" s="41"/>
      <c r="E22" s="41"/>
      <c r="F22" s="276"/>
      <c r="G22" s="86"/>
    </row>
    <row r="23" spans="1:8" x14ac:dyDescent="0.25">
      <c r="B23" s="1"/>
      <c r="C23" s="18"/>
      <c r="D23" s="18"/>
      <c r="E23" s="1"/>
      <c r="F23" s="1"/>
    </row>
    <row r="24" spans="1:8" x14ac:dyDescent="0.25">
      <c r="B24" s="158" t="s">
        <v>87</v>
      </c>
      <c r="C24" s="11"/>
      <c r="D24" s="208" t="s">
        <v>78</v>
      </c>
      <c r="E24" s="208" t="s">
        <v>79</v>
      </c>
      <c r="F24" s="209" t="s">
        <v>137</v>
      </c>
      <c r="G24" s="210" t="s">
        <v>142</v>
      </c>
    </row>
    <row r="25" spans="1:8" x14ac:dyDescent="0.25">
      <c r="B25" s="59"/>
      <c r="C25" s="71" t="s">
        <v>141</v>
      </c>
      <c r="D25" s="84">
        <v>664</v>
      </c>
      <c r="E25" s="61">
        <v>0.28000000000000003</v>
      </c>
      <c r="F25" s="85"/>
    </row>
    <row r="26" spans="1:8" x14ac:dyDescent="0.25">
      <c r="B26" s="1"/>
      <c r="C26" s="330" t="s">
        <v>28</v>
      </c>
      <c r="D26" s="8"/>
      <c r="E26" s="17"/>
      <c r="F26">
        <v>88</v>
      </c>
    </row>
    <row r="27" spans="1:8" x14ac:dyDescent="0.25">
      <c r="B27" s="1"/>
      <c r="C27" s="330" t="s">
        <v>1105</v>
      </c>
      <c r="D27" s="8"/>
      <c r="E27" s="17"/>
      <c r="F27">
        <v>52</v>
      </c>
    </row>
    <row r="28" spans="1:8" x14ac:dyDescent="0.25">
      <c r="B28" s="1"/>
      <c r="C28" t="s">
        <v>1106</v>
      </c>
      <c r="D28" s="8"/>
      <c r="E28" s="17"/>
      <c r="F28">
        <v>85</v>
      </c>
    </row>
    <row r="29" spans="1:8" x14ac:dyDescent="0.25">
      <c r="B29" s="1" t="s">
        <v>1119</v>
      </c>
      <c r="C29" t="s">
        <v>1107</v>
      </c>
      <c r="D29" s="8"/>
      <c r="E29" s="17"/>
      <c r="F29">
        <v>9</v>
      </c>
    </row>
    <row r="30" spans="1:8" x14ac:dyDescent="0.25">
      <c r="B30" s="1" t="s">
        <v>1119</v>
      </c>
      <c r="C30" t="s">
        <v>1108</v>
      </c>
      <c r="D30" s="8"/>
      <c r="E30" s="17"/>
      <c r="F30">
        <v>3</v>
      </c>
    </row>
    <row r="31" spans="1:8" x14ac:dyDescent="0.25">
      <c r="B31" s="9"/>
      <c r="C31" s="70" t="s">
        <v>30</v>
      </c>
      <c r="D31" s="10">
        <v>466</v>
      </c>
      <c r="E31" s="127">
        <v>0.26</v>
      </c>
      <c r="F31" s="98"/>
      <c r="G31" s="66"/>
    </row>
  </sheetData>
  <mergeCells count="1">
    <mergeCell ref="F2:G2"/>
  </mergeCells>
  <hyperlinks>
    <hyperlink ref="F2" r:id="rId1"/>
    <hyperlink ref="C6" r:id="rId2"/>
    <hyperlink ref="C7" r:id="rId3"/>
    <hyperlink ref="C8" r:id="rId4"/>
    <hyperlink ref="C9" r:id="rId5"/>
    <hyperlink ref="C10" r:id="rId6"/>
    <hyperlink ref="C11" r:id="rId7"/>
    <hyperlink ref="C12" r:id="rId8"/>
    <hyperlink ref="C14" r:id="rId9"/>
    <hyperlink ref="C15" r:id="rId10"/>
    <hyperlink ref="C16" r:id="rId11"/>
    <hyperlink ref="C17" r:id="rId12"/>
    <hyperlink ref="C18" r:id="rId13"/>
    <hyperlink ref="C19" r:id="rId14"/>
    <hyperlink ref="C5" r:id="rId15"/>
    <hyperlink ref="C25" r:id="rId16"/>
    <hyperlink ref="C31" r:id="rId17"/>
    <hyperlink ref="D4" location="leg.uniquePageviews" display="uniquePageviews"/>
    <hyperlink ref="F4" location="leg.download" display="Downloads"/>
    <hyperlink ref="D24" location="leg.uniquePageviews" display="uniquePageviews"/>
    <hyperlink ref="E24" location="leg.trend" display="Trend"/>
    <hyperlink ref="F24" location="leg.download" display="Downloads"/>
    <hyperlink ref="G24" location="leg.videostatistiken" display="Videostatistiken"/>
    <hyperlink ref="B4" location="leg.onlineseit" display="Online seit…"/>
    <hyperlink ref="B24" location="leg.onlineseit" display="Online seit…"/>
    <hyperlink ref="C13" r:id="rId18"/>
  </hyperlinks>
  <pageMargins left="0.7" right="0.7" top="0.78740157499999996" bottom="0.78740157499999996" header="0.3" footer="0.3"/>
  <pageSetup paperSize="271" orientation="landscape" horizontalDpi="300" verticalDpi="300"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sheetPr>
  <dimension ref="B2:G41"/>
  <sheetViews>
    <sheetView workbookViewId="0">
      <selection activeCell="C15" sqref="C15"/>
    </sheetView>
  </sheetViews>
  <sheetFormatPr baseColWidth="10" defaultRowHeight="15.75" x14ac:dyDescent="0.25"/>
  <cols>
    <col min="1" max="1" width="9.77734375" style="30" customWidth="1"/>
    <col min="2" max="2" width="21.5546875" style="30" customWidth="1"/>
    <col min="3" max="3" width="132" style="30" customWidth="1"/>
    <col min="4" max="16384" width="11.5546875" style="30"/>
  </cols>
  <sheetData>
    <row r="2" spans="2:7" x14ac:dyDescent="0.25">
      <c r="B2" s="4" t="s">
        <v>89</v>
      </c>
      <c r="C2" s="3"/>
      <c r="E2" s="4" t="s">
        <v>63</v>
      </c>
      <c r="F2" s="3"/>
      <c r="G2" s="3"/>
    </row>
    <row r="3" spans="2:7" x14ac:dyDescent="0.25">
      <c r="B3" s="14" t="s">
        <v>68</v>
      </c>
      <c r="C3" s="3"/>
      <c r="E3" s="3" t="s">
        <v>64</v>
      </c>
      <c r="F3" s="3">
        <v>100</v>
      </c>
      <c r="G3" s="3" t="s">
        <v>62</v>
      </c>
    </row>
    <row r="4" spans="2:7" x14ac:dyDescent="0.25">
      <c r="B4" s="14" t="s">
        <v>69</v>
      </c>
      <c r="C4" s="3"/>
      <c r="E4" s="3" t="s">
        <v>65</v>
      </c>
      <c r="F4" s="3">
        <v>80</v>
      </c>
      <c r="G4" s="3" t="s">
        <v>66</v>
      </c>
    </row>
    <row r="5" spans="2:7" x14ac:dyDescent="0.25">
      <c r="B5" s="3"/>
      <c r="C5" s="3"/>
      <c r="E5" s="3" t="s">
        <v>67</v>
      </c>
      <c r="F5" s="3">
        <v>80</v>
      </c>
      <c r="G5" s="3" t="s">
        <v>66</v>
      </c>
    </row>
    <row r="6" spans="2:7" x14ac:dyDescent="0.25">
      <c r="B6" s="4" t="s">
        <v>90</v>
      </c>
      <c r="C6" s="3"/>
      <c r="E6" s="30" t="s">
        <v>1157</v>
      </c>
      <c r="F6" s="30">
        <v>0.93300000000000005</v>
      </c>
    </row>
    <row r="7" spans="2:7" x14ac:dyDescent="0.25">
      <c r="B7" s="2" t="s">
        <v>81</v>
      </c>
      <c r="C7" s="2"/>
      <c r="E7" s="30" t="s">
        <v>1158</v>
      </c>
      <c r="F7" s="30">
        <v>1.0717000000000001</v>
      </c>
    </row>
    <row r="8" spans="2:7" x14ac:dyDescent="0.25">
      <c r="B8" s="25"/>
      <c r="C8" s="26" t="s">
        <v>70</v>
      </c>
    </row>
    <row r="9" spans="2:7" ht="31.5" x14ac:dyDescent="0.25">
      <c r="B9" s="21"/>
      <c r="C9" s="27" t="s">
        <v>88</v>
      </c>
    </row>
    <row r="10" spans="2:7" x14ac:dyDescent="0.25">
      <c r="B10" s="31" t="s">
        <v>73</v>
      </c>
      <c r="C10" s="32"/>
    </row>
    <row r="11" spans="2:7" ht="31.5" x14ac:dyDescent="0.25">
      <c r="B11" s="21"/>
      <c r="C11" s="22" t="s">
        <v>91</v>
      </c>
    </row>
    <row r="12" spans="2:7" x14ac:dyDescent="0.25">
      <c r="B12" s="2" t="s">
        <v>82</v>
      </c>
      <c r="C12" s="32"/>
    </row>
    <row r="13" spans="2:7" x14ac:dyDescent="0.25">
      <c r="B13" s="3"/>
      <c r="C13" s="23" t="s">
        <v>72</v>
      </c>
    </row>
    <row r="14" spans="2:7" x14ac:dyDescent="0.25">
      <c r="B14" s="34" t="s">
        <v>71</v>
      </c>
      <c r="C14" s="24" t="s">
        <v>92</v>
      </c>
    </row>
    <row r="15" spans="2:7" ht="31.5" x14ac:dyDescent="0.25">
      <c r="B15" s="21"/>
      <c r="C15" s="22" t="s">
        <v>93</v>
      </c>
    </row>
    <row r="16" spans="2:7" x14ac:dyDescent="0.25">
      <c r="B16" s="2" t="s">
        <v>83</v>
      </c>
      <c r="C16" s="32"/>
    </row>
    <row r="17" spans="2:3" x14ac:dyDescent="0.25">
      <c r="B17" s="25"/>
      <c r="C17" s="26" t="s">
        <v>74</v>
      </c>
    </row>
    <row r="18" spans="2:3" x14ac:dyDescent="0.25">
      <c r="B18" s="21"/>
      <c r="C18" s="27" t="s">
        <v>94</v>
      </c>
    </row>
    <row r="19" spans="2:3" x14ac:dyDescent="0.25">
      <c r="B19" s="2" t="s">
        <v>84</v>
      </c>
      <c r="C19" s="33"/>
    </row>
    <row r="20" spans="2:3" ht="31.5" x14ac:dyDescent="0.25">
      <c r="B20" s="25"/>
      <c r="C20" s="26" t="s">
        <v>75</v>
      </c>
    </row>
    <row r="21" spans="2:3" ht="126" x14ac:dyDescent="0.25">
      <c r="B21" s="21"/>
      <c r="C21" s="27" t="s">
        <v>711</v>
      </c>
    </row>
    <row r="22" spans="2:3" x14ac:dyDescent="0.25">
      <c r="B22" s="2" t="s">
        <v>61</v>
      </c>
      <c r="C22" s="32"/>
    </row>
    <row r="23" spans="2:3" x14ac:dyDescent="0.25">
      <c r="B23" s="21"/>
      <c r="C23" s="22" t="s">
        <v>95</v>
      </c>
    </row>
    <row r="24" spans="2:3" x14ac:dyDescent="0.25">
      <c r="B24" s="2" t="s">
        <v>76</v>
      </c>
      <c r="C24" s="32"/>
    </row>
    <row r="25" spans="2:3" x14ac:dyDescent="0.25">
      <c r="B25" s="21"/>
      <c r="C25" s="22" t="s">
        <v>96</v>
      </c>
    </row>
    <row r="26" spans="2:3" x14ac:dyDescent="0.25">
      <c r="B26" s="2" t="s">
        <v>79</v>
      </c>
      <c r="C26" s="32"/>
    </row>
    <row r="27" spans="2:3" x14ac:dyDescent="0.25">
      <c r="B27" s="21"/>
      <c r="C27" s="22" t="s">
        <v>716</v>
      </c>
    </row>
    <row r="28" spans="2:3" x14ac:dyDescent="0.25">
      <c r="B28" s="2" t="s">
        <v>87</v>
      </c>
      <c r="C28" s="33"/>
    </row>
    <row r="29" spans="2:3" x14ac:dyDescent="0.25">
      <c r="B29" s="21"/>
      <c r="C29" s="27" t="s">
        <v>101</v>
      </c>
    </row>
    <row r="30" spans="2:3" x14ac:dyDescent="0.25">
      <c r="B30" s="2" t="s">
        <v>103</v>
      </c>
      <c r="C30" s="33"/>
    </row>
    <row r="31" spans="2:3" x14ac:dyDescent="0.25">
      <c r="B31" s="21"/>
      <c r="C31" s="27" t="s">
        <v>712</v>
      </c>
    </row>
    <row r="32" spans="2:3" x14ac:dyDescent="0.25">
      <c r="B32" s="212" t="s">
        <v>279</v>
      </c>
      <c r="C32" s="212"/>
    </row>
    <row r="33" spans="2:3" x14ac:dyDescent="0.25">
      <c r="B33" s="142"/>
      <c r="C33" s="22" t="s">
        <v>282</v>
      </c>
    </row>
    <row r="34" spans="2:3" x14ac:dyDescent="0.25">
      <c r="B34" s="212" t="s">
        <v>714</v>
      </c>
      <c r="C34" s="212"/>
    </row>
    <row r="35" spans="2:3" x14ac:dyDescent="0.25">
      <c r="B35" s="142"/>
      <c r="C35" s="142" t="s">
        <v>715</v>
      </c>
    </row>
    <row r="36" spans="2:3" x14ac:dyDescent="0.25">
      <c r="B36" s="212" t="s">
        <v>142</v>
      </c>
      <c r="C36" s="212"/>
    </row>
    <row r="37" spans="2:3" x14ac:dyDescent="0.25">
      <c r="B37" s="142"/>
      <c r="C37" s="142" t="s">
        <v>719</v>
      </c>
    </row>
    <row r="38" spans="2:3" x14ac:dyDescent="0.25">
      <c r="B38" s="2" t="s">
        <v>97</v>
      </c>
      <c r="C38" s="2"/>
    </row>
    <row r="39" spans="2:3" x14ac:dyDescent="0.25">
      <c r="B39" s="21"/>
      <c r="C39" s="28" t="s">
        <v>98</v>
      </c>
    </row>
    <row r="40" spans="2:3" x14ac:dyDescent="0.25">
      <c r="B40" s="2" t="s">
        <v>99</v>
      </c>
      <c r="C40" s="2"/>
    </row>
    <row r="41" spans="2:3" ht="31.5" x14ac:dyDescent="0.25">
      <c r="B41" s="21"/>
      <c r="C41" s="22" t="s">
        <v>100</v>
      </c>
    </row>
  </sheetData>
  <hyperlinks>
    <hyperlink ref="B3" r:id="rId1"/>
    <hyperlink ref="B4" r:id="rId2"/>
  </hyperlinks>
  <pageMargins left="0.7" right="0.7" top="0.78740157499999996" bottom="0.78740157499999996"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D63"/>
  </sheetPr>
  <dimension ref="B2:I21"/>
  <sheetViews>
    <sheetView workbookViewId="0">
      <selection activeCell="D5" sqref="D5"/>
    </sheetView>
  </sheetViews>
  <sheetFormatPr baseColWidth="10" defaultRowHeight="15.75" x14ac:dyDescent="0.25"/>
  <cols>
    <col min="1" max="1" width="3.33203125" customWidth="1"/>
    <col min="3" max="3" width="22.44140625" customWidth="1"/>
    <col min="4" max="4" width="12.6640625" customWidth="1"/>
    <col min="5" max="5" width="15.44140625" customWidth="1"/>
    <col min="6" max="6" width="15.88671875" customWidth="1"/>
  </cols>
  <sheetData>
    <row r="2" spans="2:9" x14ac:dyDescent="0.25">
      <c r="B2" s="42" t="s">
        <v>162</v>
      </c>
      <c r="C2" s="41"/>
      <c r="D2" s="41"/>
      <c r="E2" s="41"/>
      <c r="F2" s="276"/>
    </row>
    <row r="3" spans="2:9" x14ac:dyDescent="0.25">
      <c r="B3" s="1"/>
      <c r="C3" s="18"/>
      <c r="D3" s="18"/>
      <c r="E3" s="1"/>
      <c r="F3" s="1"/>
    </row>
    <row r="4" spans="2:9" x14ac:dyDescent="0.25">
      <c r="B4" s="158" t="s">
        <v>87</v>
      </c>
      <c r="C4" s="11"/>
      <c r="D4" s="158" t="s">
        <v>78</v>
      </c>
      <c r="E4" s="208" t="s">
        <v>79</v>
      </c>
      <c r="F4" s="20" t="s">
        <v>163</v>
      </c>
    </row>
    <row r="5" spans="2:9" ht="31.5" x14ac:dyDescent="0.25">
      <c r="B5" s="59"/>
      <c r="C5" s="275" t="s">
        <v>1112</v>
      </c>
      <c r="D5" s="84">
        <v>1577</v>
      </c>
      <c r="E5" s="96">
        <v>-0.14000000000000001</v>
      </c>
      <c r="F5" s="97" t="s">
        <v>1120</v>
      </c>
      <c r="I5">
        <v>344</v>
      </c>
    </row>
    <row r="6" spans="2:9" x14ac:dyDescent="0.25">
      <c r="B6" s="1"/>
      <c r="C6" s="275" t="s">
        <v>43</v>
      </c>
      <c r="D6" s="8">
        <v>288</v>
      </c>
      <c r="E6" s="16">
        <v>0.01</v>
      </c>
      <c r="F6" s="85" t="s">
        <v>77</v>
      </c>
      <c r="I6">
        <v>215</v>
      </c>
    </row>
    <row r="7" spans="2:9" x14ac:dyDescent="0.25">
      <c r="B7" s="9"/>
      <c r="C7" s="66" t="s">
        <v>44</v>
      </c>
      <c r="D7" s="10">
        <v>4310</v>
      </c>
      <c r="E7" s="127">
        <v>7.0000000000000007E-2</v>
      </c>
      <c r="F7" s="98" t="s">
        <v>77</v>
      </c>
      <c r="I7">
        <v>47</v>
      </c>
    </row>
    <row r="8" spans="2:9" x14ac:dyDescent="0.25">
      <c r="I8">
        <v>221</v>
      </c>
    </row>
    <row r="9" spans="2:9" x14ac:dyDescent="0.25">
      <c r="I9">
        <v>76</v>
      </c>
    </row>
    <row r="10" spans="2:9" x14ac:dyDescent="0.25">
      <c r="B10" s="42" t="s">
        <v>1114</v>
      </c>
      <c r="C10" s="41"/>
      <c r="D10" s="41"/>
      <c r="E10" s="44" t="s">
        <v>1115</v>
      </c>
    </row>
    <row r="11" spans="2:9" x14ac:dyDescent="0.25">
      <c r="B11" s="1"/>
      <c r="C11" s="18"/>
      <c r="D11" s="1"/>
      <c r="E11" s="1"/>
      <c r="F11" s="1"/>
    </row>
    <row r="12" spans="2:9" x14ac:dyDescent="0.25">
      <c r="B12" s="158" t="s">
        <v>87</v>
      </c>
      <c r="C12" s="11"/>
      <c r="D12" s="158" t="s">
        <v>78</v>
      </c>
      <c r="E12" s="208" t="s">
        <v>79</v>
      </c>
      <c r="F12" s="208" t="s">
        <v>137</v>
      </c>
    </row>
    <row r="13" spans="2:9" x14ac:dyDescent="0.25">
      <c r="B13" s="35"/>
      <c r="C13" s="67" t="s">
        <v>42</v>
      </c>
      <c r="D13" s="80">
        <f>SUM(D14:D21)</f>
        <v>1249</v>
      </c>
      <c r="E13" s="52"/>
      <c r="F13" s="101" t="s">
        <v>77</v>
      </c>
    </row>
    <row r="14" spans="2:9" x14ac:dyDescent="0.25">
      <c r="B14" s="1"/>
      <c r="C14" t="s">
        <v>1113</v>
      </c>
      <c r="D14" s="8">
        <v>525</v>
      </c>
      <c r="E14" s="16">
        <v>0.13</v>
      </c>
      <c r="F14" s="8"/>
    </row>
    <row r="15" spans="2:9" x14ac:dyDescent="0.25">
      <c r="B15" s="1"/>
      <c r="C15" t="s">
        <v>169</v>
      </c>
      <c r="D15" s="8">
        <v>339</v>
      </c>
      <c r="E15" s="16">
        <v>0.16</v>
      </c>
      <c r="F15" s="8"/>
    </row>
    <row r="16" spans="2:9" x14ac:dyDescent="0.25">
      <c r="B16" s="1"/>
      <c r="C16" t="s">
        <v>170</v>
      </c>
      <c r="D16" s="8">
        <v>129</v>
      </c>
      <c r="E16" s="16">
        <v>3.16</v>
      </c>
      <c r="F16" s="8"/>
    </row>
    <row r="17" spans="2:6" x14ac:dyDescent="0.25">
      <c r="B17" s="1"/>
      <c r="C17" t="s">
        <v>171</v>
      </c>
      <c r="D17" s="8">
        <v>17</v>
      </c>
      <c r="E17" s="176">
        <v>0.89</v>
      </c>
      <c r="F17" s="8">
        <v>7</v>
      </c>
    </row>
    <row r="18" spans="2:6" x14ac:dyDescent="0.25">
      <c r="B18" s="1"/>
      <c r="C18" t="s">
        <v>172</v>
      </c>
      <c r="D18" s="8">
        <v>39</v>
      </c>
      <c r="E18" s="17">
        <v>-0.28999999999999998</v>
      </c>
      <c r="F18" s="8">
        <v>9</v>
      </c>
    </row>
    <row r="19" spans="2:6" x14ac:dyDescent="0.25">
      <c r="B19" s="1"/>
      <c r="C19" t="s">
        <v>173</v>
      </c>
      <c r="D19" s="8">
        <v>170</v>
      </c>
      <c r="E19" s="170">
        <v>-0.03</v>
      </c>
      <c r="F19" s="8">
        <v>5</v>
      </c>
    </row>
    <row r="20" spans="2:6" x14ac:dyDescent="0.25">
      <c r="B20" s="1"/>
      <c r="C20" t="s">
        <v>174</v>
      </c>
      <c r="D20" s="8">
        <v>19</v>
      </c>
      <c r="E20" s="16">
        <v>0.56999999999999995</v>
      </c>
      <c r="F20" s="8"/>
    </row>
    <row r="21" spans="2:6" x14ac:dyDescent="0.25">
      <c r="B21" s="29"/>
      <c r="C21" s="66" t="s">
        <v>175</v>
      </c>
      <c r="D21" s="10">
        <v>11</v>
      </c>
      <c r="E21" s="53">
        <v>-0.26</v>
      </c>
      <c r="F21" s="10"/>
    </row>
  </sheetData>
  <hyperlinks>
    <hyperlink ref="C5" r:id="rId1"/>
    <hyperlink ref="C6" r:id="rId2"/>
    <hyperlink ref="E10" r:id="rId3"/>
    <hyperlink ref="B4" location="leg.onlineseit" display="Online seit…"/>
    <hyperlink ref="B12" location="leg.onlineseit" display="Online seit…"/>
    <hyperlink ref="D4" location="leg.uniquePageviews" display="uniquePageviews"/>
    <hyperlink ref="E4" location="leg.trend" display="Trend"/>
    <hyperlink ref="D12" location="leg.uniquePageviews" display="uniquePageviews"/>
    <hyperlink ref="E12" location="leg.trend" display="Trend"/>
    <hyperlink ref="F12" location="leg.download" display="Downloads"/>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N27"/>
  <sheetViews>
    <sheetView topLeftCell="G1" workbookViewId="0">
      <selection activeCell="J15" sqref="J15:J20"/>
    </sheetView>
  </sheetViews>
  <sheetFormatPr baseColWidth="10" defaultRowHeight="15.75" x14ac:dyDescent="0.25"/>
  <cols>
    <col min="1" max="1" width="9" customWidth="1"/>
    <col min="2" max="2" width="11" customWidth="1"/>
    <col min="3" max="3" width="26.21875" customWidth="1"/>
    <col min="4" max="4" width="8.88671875" customWidth="1"/>
    <col min="5" max="5" width="7" customWidth="1"/>
    <col min="6" max="6" width="15.5546875" customWidth="1"/>
    <col min="7" max="7" width="12.6640625" customWidth="1"/>
    <col min="8" max="8" width="12.21875" customWidth="1"/>
    <col min="9" max="9" width="16.44140625" customWidth="1"/>
    <col min="12" max="12" width="9.6640625" customWidth="1"/>
    <col min="13" max="13" width="20.88671875" customWidth="1"/>
  </cols>
  <sheetData>
    <row r="1" spans="1:14" x14ac:dyDescent="0.25">
      <c r="A1" s="56"/>
      <c r="B1" s="87"/>
      <c r="C1" s="88"/>
      <c r="D1" s="88"/>
      <c r="E1" s="89"/>
      <c r="F1" s="59"/>
      <c r="G1" s="59"/>
      <c r="H1" s="59"/>
      <c r="I1" s="90"/>
    </row>
    <row r="2" spans="1:14" x14ac:dyDescent="0.25">
      <c r="A2" s="56" t="s">
        <v>131</v>
      </c>
      <c r="B2" s="42" t="s">
        <v>143</v>
      </c>
      <c r="C2" s="43"/>
      <c r="D2" s="43"/>
      <c r="E2" s="45"/>
      <c r="F2" s="41"/>
      <c r="G2" s="41"/>
      <c r="H2" s="48"/>
      <c r="I2" s="90"/>
    </row>
    <row r="3" spans="1:14" x14ac:dyDescent="0.25">
      <c r="B3" s="1"/>
      <c r="C3" s="1"/>
      <c r="D3" s="1"/>
      <c r="E3" s="1"/>
      <c r="F3" s="1"/>
      <c r="G3" s="1"/>
      <c r="H3" s="55"/>
      <c r="I3" s="90"/>
    </row>
    <row r="4" spans="1:14" x14ac:dyDescent="0.25">
      <c r="B4" s="158" t="s">
        <v>87</v>
      </c>
      <c r="C4" s="11"/>
      <c r="D4" s="208" t="s">
        <v>80</v>
      </c>
      <c r="E4" s="209" t="s">
        <v>79</v>
      </c>
      <c r="F4" s="211" t="s">
        <v>713</v>
      </c>
      <c r="G4" s="208" t="s">
        <v>78</v>
      </c>
      <c r="H4" s="208" t="s">
        <v>76</v>
      </c>
      <c r="I4" s="90"/>
    </row>
    <row r="5" spans="1:14" x14ac:dyDescent="0.25">
      <c r="B5" s="35"/>
      <c r="C5" s="35" t="s">
        <v>50</v>
      </c>
      <c r="D5" s="101">
        <f t="shared" ref="D5:E5" si="0">D15</f>
        <v>47874</v>
      </c>
      <c r="E5" s="103">
        <f t="shared" si="0"/>
        <v>0.65</v>
      </c>
      <c r="F5" s="100"/>
      <c r="G5" s="101"/>
      <c r="H5" s="364">
        <f>$I$15</f>
        <v>205639.82222222217</v>
      </c>
      <c r="I5" s="90"/>
    </row>
    <row r="6" spans="1:14" x14ac:dyDescent="0.25">
      <c r="A6" s="187" t="s">
        <v>1130</v>
      </c>
      <c r="B6" s="59" t="s">
        <v>257</v>
      </c>
      <c r="C6" s="275" t="s">
        <v>24</v>
      </c>
      <c r="D6" s="60">
        <v>47556</v>
      </c>
      <c r="E6" s="61">
        <v>0.66</v>
      </c>
      <c r="F6" s="60">
        <f>(D6/$D$8)*100</f>
        <v>98.189251130427607</v>
      </c>
      <c r="G6" s="76">
        <v>73358</v>
      </c>
      <c r="H6" s="365">
        <f>I15</f>
        <v>205639.82222222217</v>
      </c>
      <c r="I6" s="90"/>
    </row>
    <row r="7" spans="1:14" x14ac:dyDescent="0.25">
      <c r="A7" s="187" t="s">
        <v>1131</v>
      </c>
      <c r="B7" s="49" t="s">
        <v>257</v>
      </c>
      <c r="C7" s="78" t="s">
        <v>130</v>
      </c>
      <c r="D7" s="50">
        <v>877</v>
      </c>
      <c r="E7" s="363">
        <v>-0.17</v>
      </c>
      <c r="F7" s="50">
        <f>(D7/$D$8)*100</f>
        <v>1.810748869572399</v>
      </c>
      <c r="G7" s="77">
        <v>1757</v>
      </c>
      <c r="H7" s="366">
        <v>0</v>
      </c>
      <c r="I7" s="90"/>
    </row>
    <row r="8" spans="1:14" x14ac:dyDescent="0.25">
      <c r="D8" s="74">
        <f>SUM(D6:D7)</f>
        <v>48433</v>
      </c>
      <c r="I8" s="90"/>
    </row>
    <row r="9" spans="1:14" x14ac:dyDescent="0.25">
      <c r="B9" s="431"/>
      <c r="C9" s="431"/>
      <c r="D9" s="431"/>
      <c r="E9" s="431"/>
      <c r="F9" s="431"/>
      <c r="G9" s="431"/>
      <c r="H9" s="431"/>
      <c r="I9" s="90"/>
    </row>
    <row r="10" spans="1:14" x14ac:dyDescent="0.25">
      <c r="B10" s="1"/>
      <c r="C10" s="1"/>
      <c r="D10" s="1"/>
      <c r="E10" s="1"/>
      <c r="F10" s="1"/>
      <c r="G10" s="1"/>
      <c r="H10" s="1"/>
      <c r="I10" s="1"/>
    </row>
    <row r="11" spans="1:14" x14ac:dyDescent="0.25">
      <c r="B11" s="1"/>
      <c r="C11" s="1"/>
      <c r="D11" s="1"/>
      <c r="E11" s="1"/>
      <c r="F11" s="1"/>
      <c r="G11" s="1"/>
      <c r="H11" s="1"/>
      <c r="I11" s="1"/>
    </row>
    <row r="12" spans="1:14" x14ac:dyDescent="0.25">
      <c r="B12" s="42" t="s">
        <v>570</v>
      </c>
      <c r="C12" s="41"/>
      <c r="D12" s="41"/>
      <c r="E12" s="41"/>
      <c r="F12" s="41"/>
      <c r="G12" s="41"/>
      <c r="H12" s="41"/>
      <c r="I12" s="47"/>
    </row>
    <row r="13" spans="1:14" x14ac:dyDescent="0.25">
      <c r="B13" s="1"/>
      <c r="C13" s="18"/>
      <c r="D13" s="1"/>
      <c r="E13" s="1"/>
      <c r="F13" s="1"/>
      <c r="G13" s="1"/>
      <c r="H13" s="1"/>
      <c r="I13" s="1"/>
    </row>
    <row r="14" spans="1:14" x14ac:dyDescent="0.25">
      <c r="A14" s="158" t="s">
        <v>87</v>
      </c>
      <c r="B14" s="65" t="s">
        <v>128</v>
      </c>
      <c r="C14" s="11"/>
      <c r="D14" s="208" t="s">
        <v>80</v>
      </c>
      <c r="E14" s="209" t="s">
        <v>79</v>
      </c>
      <c r="F14" s="208" t="s">
        <v>78</v>
      </c>
      <c r="G14" s="208" t="s">
        <v>61</v>
      </c>
      <c r="H14" s="208" t="s">
        <v>103</v>
      </c>
      <c r="I14" s="208" t="s">
        <v>76</v>
      </c>
      <c r="J14" s="210" t="s">
        <v>279</v>
      </c>
    </row>
    <row r="15" spans="1:14" x14ac:dyDescent="0.25">
      <c r="A15" s="67"/>
      <c r="B15" s="35"/>
      <c r="C15" s="35" t="s">
        <v>50</v>
      </c>
      <c r="D15" s="36">
        <v>47874</v>
      </c>
      <c r="E15" s="37">
        <v>0.65</v>
      </c>
      <c r="F15" s="80">
        <f>SUM(F16:F20)</f>
        <v>66748</v>
      </c>
      <c r="G15" s="38">
        <f>SUM(G16:G20)</f>
        <v>107.10407407407409</v>
      </c>
      <c r="H15" s="64"/>
      <c r="I15" s="324">
        <f>SUM(I16:I20)</f>
        <v>205639.82222222217</v>
      </c>
      <c r="J15" s="271">
        <f>(((G15/M15)*100)-100)/100</f>
        <v>0.91606438899590303</v>
      </c>
      <c r="L15" s="51"/>
      <c r="M15" s="136">
        <f>SUM(M16:M20)</f>
        <v>55.897951388888899</v>
      </c>
      <c r="N15" s="135" t="s">
        <v>280</v>
      </c>
    </row>
    <row r="16" spans="1:14" x14ac:dyDescent="0.25">
      <c r="B16" t="s">
        <v>24</v>
      </c>
      <c r="C16" s="349" t="str">
        <f>'DE - J - Themen, Beratung'!C12</f>
        <v>Alkohol</v>
      </c>
      <c r="D16" s="73">
        <f>'DE - J - Themen, Beratung'!D12</f>
        <v>3113</v>
      </c>
      <c r="E16" s="359">
        <f>'DE - J - Themen, Beratung'!E12</f>
        <v>1.91</v>
      </c>
      <c r="F16" s="73">
        <f>'DE - J - Themen, Beratung'!F12</f>
        <v>4686</v>
      </c>
      <c r="G16" s="141">
        <f>'DE - J - Themen, Beratung'!G12</f>
        <v>8.826701388888889</v>
      </c>
      <c r="H16" s="141">
        <f>(G16*100)/$G$15</f>
        <v>8.2412377542093012</v>
      </c>
      <c r="I16" s="331">
        <f>'DE - J - Themen, Beratung'!I12</f>
        <v>16947.266666666663</v>
      </c>
      <c r="J16" s="272">
        <f>'DE - J - Themen, Beratung'!J12</f>
        <v>2.0398805775010556</v>
      </c>
      <c r="M16" s="141">
        <f>'DE - J - Themen, Beratung'!$P$12</f>
        <v>2.9036342592592601</v>
      </c>
    </row>
    <row r="17" spans="1:13" x14ac:dyDescent="0.25">
      <c r="A17" t="str">
        <f>'DE - J - Themen, Beratung'!$B$27</f>
        <v>März</v>
      </c>
      <c r="B17" t="s">
        <v>24</v>
      </c>
      <c r="C17" s="349" t="str">
        <f>'DE - J - Themen, Beratung'!C27</f>
        <v>Cannabis</v>
      </c>
      <c r="D17" s="263">
        <f>'DE - J - Themen, Beratung'!D27</f>
        <v>6453</v>
      </c>
      <c r="E17" s="85" t="str">
        <f>'DE - J - Themen, Beratung'!E27</f>
        <v>-</v>
      </c>
      <c r="F17" s="73">
        <f>'DE - J - Themen, Beratung'!F27</f>
        <v>9625</v>
      </c>
      <c r="G17" s="141">
        <f>'DE - J - Themen, Beratung'!G27</f>
        <v>11.42878472222222</v>
      </c>
      <c r="H17" s="141">
        <f t="shared" ref="H17:H20" si="1">(G17*100)/$G$15</f>
        <v>10.670728280903651</v>
      </c>
      <c r="I17" s="331">
        <f>'DE - J - Themen, Beratung'!I27</f>
        <v>21943.266666666663</v>
      </c>
      <c r="J17" s="278" t="str">
        <f>'DE - J - Themen, Beratung'!J27</f>
        <v>-</v>
      </c>
      <c r="M17" s="141">
        <f>'DE - J - Themen, Beratung'!$P$27</f>
        <v>0</v>
      </c>
    </row>
    <row r="18" spans="1:13" x14ac:dyDescent="0.25">
      <c r="B18" s="1" t="s">
        <v>24</v>
      </c>
      <c r="C18" s="328" t="str">
        <f>'DE - J - Themen, Beratung'!C42</f>
        <v>Rauchen</v>
      </c>
      <c r="D18" s="8">
        <f>'DE - J - Themen, Beratung'!D42</f>
        <v>35763</v>
      </c>
      <c r="E18" s="16">
        <f>'DE - J - Themen, Beratung'!E42</f>
        <v>0.45</v>
      </c>
      <c r="F18" s="8">
        <f>'DE - J - Themen, Beratung'!F42</f>
        <v>47307</v>
      </c>
      <c r="G18" s="6">
        <f>'DE - J - Themen, Beratung'!G42</f>
        <v>80.602662037037049</v>
      </c>
      <c r="H18" s="141">
        <f t="shared" si="1"/>
        <v>75.256392190358284</v>
      </c>
      <c r="I18" s="325">
        <f>'DE - J - Themen, Beratung'!I42</f>
        <v>154757.11111111107</v>
      </c>
      <c r="J18" s="272">
        <f>'DE - J - Themen, Beratung'!J42</f>
        <v>0.63887193841254597</v>
      </c>
      <c r="M18" s="141">
        <f>'DE - J - Themen, Beratung'!$P$42</f>
        <v>49.181793981481484</v>
      </c>
    </row>
    <row r="19" spans="1:13" x14ac:dyDescent="0.25">
      <c r="B19" s="1" t="s">
        <v>24</v>
      </c>
      <c r="C19" s="328" t="str">
        <f>'DE - J - Themen, Beratung'!C75</f>
        <v>Selbstvertrauen</v>
      </c>
      <c r="D19" s="8">
        <f>'DE - J - Themen, Beratung'!D75</f>
        <v>2722</v>
      </c>
      <c r="E19" s="16">
        <f>'DE - J - Themen, Beratung'!E75</f>
        <v>0.57999999999999996</v>
      </c>
      <c r="F19" s="8">
        <f>'DE - J - Themen, Beratung'!F75</f>
        <v>4284</v>
      </c>
      <c r="G19" s="6">
        <f>'DE - J - Themen, Beratung'!G75</f>
        <v>5.4483101851851856</v>
      </c>
      <c r="H19" s="141">
        <f t="shared" si="1"/>
        <v>5.0869308495371408</v>
      </c>
      <c r="I19" s="325">
        <f>'DE - J - Themen, Beratung'!I75</f>
        <v>10460.755555555555</v>
      </c>
      <c r="J19" s="272">
        <f>'DE - J - Themen, Beratung'!J75</f>
        <v>0.42905628988287875</v>
      </c>
      <c r="M19" s="141">
        <f>'DE - J - Themen, Beratung'!$P$75</f>
        <v>3.8125231481481485</v>
      </c>
    </row>
    <row r="20" spans="1:13" x14ac:dyDescent="0.25">
      <c r="A20" s="66" t="str">
        <f>'DE - J - Themen, Beratung'!$B$84</f>
        <v>Dezember</v>
      </c>
      <c r="B20" s="9" t="s">
        <v>24</v>
      </c>
      <c r="C20" s="70" t="str">
        <f>'DE - J - Themen, Beratung'!C84</f>
        <v>Stress</v>
      </c>
      <c r="D20" s="10">
        <f>'DE - J - Themen, Beratung'!D84</f>
        <v>624</v>
      </c>
      <c r="E20" s="339" t="str">
        <f>'DE - J - Themen, Beratung'!E84</f>
        <v>-</v>
      </c>
      <c r="F20" s="10">
        <f>'DE - J - Themen, Beratung'!F84</f>
        <v>846</v>
      </c>
      <c r="G20" s="12">
        <f>'DE - J - Themen, Beratung'!G84</f>
        <v>0.79761574074074093</v>
      </c>
      <c r="H20" s="192">
        <f t="shared" si="1"/>
        <v>0.74471092499161429</v>
      </c>
      <c r="I20" s="326">
        <f>'DE - J - Themen, Beratung'!I84</f>
        <v>1531.4222222222224</v>
      </c>
      <c r="J20" s="273" t="str">
        <f>'DE - J - Themen, Beratung'!J84</f>
        <v>-</v>
      </c>
      <c r="M20" s="192">
        <f>'DE - J - Themen, Beratung'!$P$84</f>
        <v>0</v>
      </c>
    </row>
    <row r="21" spans="1:13" x14ac:dyDescent="0.25">
      <c r="B21" s="1"/>
      <c r="C21" s="1"/>
      <c r="D21" s="1"/>
      <c r="E21" s="1"/>
      <c r="F21" s="1"/>
      <c r="G21" s="1"/>
      <c r="H21" s="1"/>
      <c r="I21" s="1"/>
      <c r="M21" s="141"/>
    </row>
    <row r="22" spans="1:13" x14ac:dyDescent="0.25">
      <c r="M22" s="141"/>
    </row>
    <row r="23" spans="1:13" x14ac:dyDescent="0.25">
      <c r="M23" s="141"/>
    </row>
    <row r="24" spans="1:13" x14ac:dyDescent="0.25">
      <c r="M24" s="141"/>
    </row>
    <row r="25" spans="1:13" x14ac:dyDescent="0.25">
      <c r="M25" s="141"/>
    </row>
    <row r="26" spans="1:13" x14ac:dyDescent="0.25">
      <c r="M26" s="141"/>
    </row>
    <row r="27" spans="1:13" x14ac:dyDescent="0.25">
      <c r="M27" s="141"/>
    </row>
  </sheetData>
  <mergeCells count="1">
    <mergeCell ref="B9:H9"/>
  </mergeCells>
  <hyperlinks>
    <hyperlink ref="C7" r:id="rId1"/>
    <hyperlink ref="C6" r:id="rId2"/>
    <hyperlink ref="A14" location="leg.onlineseit" display="Online seit…"/>
    <hyperlink ref="D14" location="leg.sessions" display="Sessions"/>
    <hyperlink ref="E14" location="leg.trend" display="Trend"/>
    <hyperlink ref="F14" location="leg.uniquePageviews" display="uniquePageviews"/>
    <hyperlink ref="G14" location="leg.interventionstage" display="Interventionstage"/>
    <hyperlink ref="H14" location="leg.proz.verteilung" display="% Verteilung"/>
    <hyperlink ref="I14" location="leg.wert" display="Wert"/>
    <hyperlink ref="J14" location="leg.verlauf" display="Verlauf"/>
    <hyperlink ref="D4" location="leg.sessions" display="Sessions"/>
    <hyperlink ref="E4" location="leg.trend" display="Trend"/>
    <hyperlink ref="G4" location="leg.uniquePageviews" display="uniquePageviews"/>
    <hyperlink ref="H4" location="leg.wert" display="Wert"/>
    <hyperlink ref="B4" location="leg.onlineseit" display="Online seit…"/>
    <hyperlink ref="C16" location="'DE - J - Themen, Beratung'!DE.J.Alkohol" display="'DE - J - Themen, Beratung'!DE.J.Alkohol"/>
    <hyperlink ref="C17" location="'DE - J - Themen, Beratung'!DE.J.Cannabis" display="'DE - J - Themen, Beratung'!DE.J.Cannabis"/>
    <hyperlink ref="C18" location="'DE - J - Themen, Beratung'!DE.J.Rauchen" display="'DE - J - Themen, Beratung'!DE.J.Rauchen"/>
    <hyperlink ref="C19" location="DE.J.Selbstvertrauen" display="DE.J.Selbstvertrauen"/>
    <hyperlink ref="C20" location="DE.J.Stress" display="DE.J.Stress"/>
  </hyperlinks>
  <pageMargins left="0.7" right="0.7" top="0.78740157499999996" bottom="0.78740157499999996" header="0.3" footer="0.3"/>
  <pageSetup paperSize="271" orientation="landscape" horizontalDpi="300" verticalDpi="300"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Q92"/>
  <sheetViews>
    <sheetView topLeftCell="A66" zoomScaleNormal="100" workbookViewId="0">
      <selection activeCell="C94" sqref="C94"/>
    </sheetView>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1132</v>
      </c>
      <c r="C2" s="43"/>
      <c r="D2" s="43"/>
      <c r="E2" s="45"/>
      <c r="F2" s="436" t="s">
        <v>1135</v>
      </c>
      <c r="G2" s="436"/>
      <c r="H2" s="436"/>
      <c r="I2" s="436"/>
      <c r="J2" s="436"/>
    </row>
    <row r="3" spans="1:17" x14ac:dyDescent="0.25">
      <c r="I3" s="55"/>
    </row>
    <row r="4" spans="1:17" x14ac:dyDescent="0.25">
      <c r="B4" s="158" t="s">
        <v>87</v>
      </c>
      <c r="C4" s="11"/>
      <c r="D4" s="208" t="s">
        <v>80</v>
      </c>
      <c r="E4" s="209" t="s">
        <v>79</v>
      </c>
      <c r="F4" s="208" t="s">
        <v>78</v>
      </c>
      <c r="G4" s="88"/>
      <c r="H4" s="88"/>
      <c r="I4" s="88"/>
      <c r="J4" s="140"/>
    </row>
    <row r="5" spans="1:17" x14ac:dyDescent="0.25">
      <c r="A5" s="126" t="s">
        <v>1136</v>
      </c>
      <c r="B5" s="59" t="s">
        <v>257</v>
      </c>
      <c r="C5" s="71" t="s">
        <v>1133</v>
      </c>
      <c r="D5" s="60">
        <v>3354</v>
      </c>
      <c r="E5" s="61">
        <v>0.1</v>
      </c>
      <c r="F5" s="60">
        <v>3365</v>
      </c>
      <c r="G5" s="62"/>
      <c r="H5" s="62"/>
      <c r="I5" s="63"/>
      <c r="J5" s="140"/>
    </row>
    <row r="6" spans="1:17" x14ac:dyDescent="0.25">
      <c r="A6" s="126" t="s">
        <v>1137</v>
      </c>
      <c r="B6" s="9" t="s">
        <v>257</v>
      </c>
      <c r="C6" s="70" t="s">
        <v>1134</v>
      </c>
      <c r="D6" s="9">
        <v>422</v>
      </c>
      <c r="E6" s="95">
        <v>-0.02</v>
      </c>
      <c r="F6" s="9">
        <v>418</v>
      </c>
    </row>
    <row r="9" spans="1:17" x14ac:dyDescent="0.25">
      <c r="A9" s="56" t="s">
        <v>154</v>
      </c>
      <c r="B9" s="42" t="s">
        <v>283</v>
      </c>
      <c r="C9" s="41"/>
      <c r="D9" s="41"/>
      <c r="E9" s="41"/>
      <c r="F9" s="41"/>
      <c r="G9" s="41"/>
      <c r="H9" s="41"/>
      <c r="I9" s="434" t="s">
        <v>1138</v>
      </c>
      <c r="J9" s="434"/>
    </row>
    <row r="10" spans="1:17" x14ac:dyDescent="0.25">
      <c r="C10" s="18"/>
      <c r="N10" s="5"/>
    </row>
    <row r="11" spans="1:17" x14ac:dyDescent="0.25">
      <c r="B11" s="158" t="s">
        <v>87</v>
      </c>
      <c r="C11" s="11"/>
      <c r="D11" s="208" t="s">
        <v>80</v>
      </c>
      <c r="E11" s="209" t="s">
        <v>79</v>
      </c>
      <c r="F11" s="208" t="s">
        <v>78</v>
      </c>
      <c r="G11" s="208" t="s">
        <v>61</v>
      </c>
      <c r="H11" s="208" t="s">
        <v>103</v>
      </c>
      <c r="I11" s="208" t="s">
        <v>76</v>
      </c>
      <c r="J11" s="210" t="s">
        <v>279</v>
      </c>
      <c r="L11" s="432">
        <v>2016</v>
      </c>
      <c r="M11" s="435"/>
      <c r="N11" s="432">
        <v>2015</v>
      </c>
      <c r="O11" s="432"/>
    </row>
    <row r="12" spans="1:17" x14ac:dyDescent="0.25">
      <c r="A12" s="126" t="s">
        <v>458</v>
      </c>
      <c r="B12" s="35"/>
      <c r="C12" s="68" t="s">
        <v>6</v>
      </c>
      <c r="D12" s="36">
        <v>3113</v>
      </c>
      <c r="E12" s="37">
        <v>1.91</v>
      </c>
      <c r="F12" s="80">
        <f>SUM(F13:F21)</f>
        <v>4686</v>
      </c>
      <c r="G12" s="38">
        <f>SUM(G13:G21)</f>
        <v>8.826701388888889</v>
      </c>
      <c r="H12" s="38"/>
      <c r="I12" s="324">
        <f>SUM(I13:I21)</f>
        <v>16947.266666666663</v>
      </c>
      <c r="J12" s="165">
        <f>(((G12/P12)*100)-100)/100</f>
        <v>2.0398805775010556</v>
      </c>
      <c r="L12" s="218" t="s">
        <v>85</v>
      </c>
      <c r="M12" s="219" t="s">
        <v>86</v>
      </c>
      <c r="N12" s="218" t="s">
        <v>85</v>
      </c>
      <c r="O12" s="218" t="s">
        <v>86</v>
      </c>
      <c r="P12" s="136">
        <f>SUM(P13:P21)</f>
        <v>2.9036342592592601</v>
      </c>
      <c r="Q12" s="135" t="s">
        <v>280</v>
      </c>
    </row>
    <row r="13" spans="1:17" x14ac:dyDescent="0.25">
      <c r="A13" s="126" t="s">
        <v>301</v>
      </c>
      <c r="B13" s="1" t="s">
        <v>257</v>
      </c>
      <c r="C13" s="275" t="s">
        <v>109</v>
      </c>
      <c r="D13" s="8">
        <v>2039</v>
      </c>
      <c r="E13" s="16">
        <v>2.68</v>
      </c>
      <c r="F13" s="8">
        <v>2863</v>
      </c>
      <c r="G13" s="6">
        <f t="shared" ref="G13:G21" si="0">((M13*60*24)*L13)/(60*60*24)</f>
        <v>6.3139814814814814</v>
      </c>
      <c r="H13" s="6">
        <f>(G13/$G$12)*100</f>
        <v>71.532741431918879</v>
      </c>
      <c r="I13" s="325">
        <f t="shared" ref="I13:I21" si="1">wertDE*G13*24</f>
        <v>12122.844444444443</v>
      </c>
      <c r="J13" s="166">
        <f>(((G13/P13)*100)-100)/100</f>
        <v>3.8403605905735372</v>
      </c>
      <c r="L13" s="180">
        <v>3686</v>
      </c>
      <c r="M13" s="220">
        <v>0.10277777777777779</v>
      </c>
      <c r="N13" s="131">
        <v>1174</v>
      </c>
      <c r="O13" s="130">
        <v>6.6666666666666666E-2</v>
      </c>
      <c r="P13" s="125">
        <f>((O13*60*24)*N13)/(60*60*24)</f>
        <v>1.3044444444444445</v>
      </c>
    </row>
    <row r="14" spans="1:17" x14ac:dyDescent="0.25">
      <c r="A14" s="126" t="s">
        <v>302</v>
      </c>
      <c r="B14" s="1" t="s">
        <v>257</v>
      </c>
      <c r="C14" s="275" t="s">
        <v>293</v>
      </c>
      <c r="D14" s="8">
        <v>239</v>
      </c>
      <c r="E14" s="16">
        <v>0.78</v>
      </c>
      <c r="F14" s="8">
        <v>239</v>
      </c>
      <c r="G14" s="6">
        <f t="shared" si="0"/>
        <v>0.46172453703703703</v>
      </c>
      <c r="H14" s="6">
        <f t="shared" ref="H14:H21" si="2">(G14/$G$12)*100</f>
        <v>5.2309975912208717</v>
      </c>
      <c r="I14" s="325">
        <f t="shared" si="1"/>
        <v>886.51111111111118</v>
      </c>
      <c r="J14" s="166">
        <f t="shared" ref="J14:J21" si="3">(((G14/P14)*100)-100)/100</f>
        <v>0.34846538669551108</v>
      </c>
      <c r="L14" s="180">
        <v>287</v>
      </c>
      <c r="M14" s="220">
        <v>9.6527777777777768E-2</v>
      </c>
      <c r="N14" s="131">
        <v>172</v>
      </c>
      <c r="O14" s="130">
        <v>0.11944444444444445</v>
      </c>
      <c r="P14" s="125">
        <f t="shared" ref="P14:P21" si="4">((O14*60*24)*N14)/(60*60*24)</f>
        <v>0.34240740740740738</v>
      </c>
    </row>
    <row r="15" spans="1:17" x14ac:dyDescent="0.25">
      <c r="A15" s="126" t="s">
        <v>303</v>
      </c>
      <c r="B15" s="1" t="s">
        <v>257</v>
      </c>
      <c r="C15" s="275" t="s">
        <v>294</v>
      </c>
      <c r="D15" s="8">
        <v>362</v>
      </c>
      <c r="E15" s="16">
        <v>0.59</v>
      </c>
      <c r="F15" s="8">
        <v>362</v>
      </c>
      <c r="G15" s="6">
        <f t="shared" si="0"/>
        <v>0.28628472222222223</v>
      </c>
      <c r="H15" s="6">
        <f t="shared" si="2"/>
        <v>3.2433942149963224</v>
      </c>
      <c r="I15" s="325">
        <f t="shared" si="1"/>
        <v>549.66666666666674</v>
      </c>
      <c r="J15" s="166">
        <f t="shared" si="3"/>
        <v>4.7915607524148668E-2</v>
      </c>
      <c r="L15" s="180">
        <v>485</v>
      </c>
      <c r="M15" s="220">
        <v>3.5416666666666666E-2</v>
      </c>
      <c r="N15" s="131">
        <v>281</v>
      </c>
      <c r="O15" s="130">
        <v>5.8333333333333327E-2</v>
      </c>
      <c r="P15" s="125">
        <f t="shared" si="4"/>
        <v>0.27319444444444441</v>
      </c>
    </row>
    <row r="16" spans="1:17" x14ac:dyDescent="0.25">
      <c r="A16" s="126" t="s">
        <v>304</v>
      </c>
      <c r="B16" s="143" t="s">
        <v>257</v>
      </c>
      <c r="C16" s="144" t="s">
        <v>295</v>
      </c>
      <c r="D16" s="145">
        <v>439</v>
      </c>
      <c r="E16" s="171">
        <v>1.17</v>
      </c>
      <c r="F16" s="145">
        <v>439</v>
      </c>
      <c r="G16" s="147">
        <f t="shared" si="0"/>
        <v>0.98796296296296315</v>
      </c>
      <c r="H16" s="147">
        <f t="shared" si="2"/>
        <v>11.192889839987309</v>
      </c>
      <c r="I16" s="325">
        <f t="shared" si="1"/>
        <v>1896.8888888888891</v>
      </c>
      <c r="J16" s="172">
        <f t="shared" si="3"/>
        <v>0.87563172929026645</v>
      </c>
      <c r="L16" s="180">
        <v>776</v>
      </c>
      <c r="M16" s="220">
        <v>7.6388888888888895E-2</v>
      </c>
      <c r="N16" s="131">
        <v>370</v>
      </c>
      <c r="O16" s="130">
        <v>8.5416666666666655E-2</v>
      </c>
      <c r="P16" s="125">
        <f t="shared" si="4"/>
        <v>0.52673611111111107</v>
      </c>
    </row>
    <row r="17" spans="1:17" x14ac:dyDescent="0.25">
      <c r="A17" s="126" t="s">
        <v>305</v>
      </c>
      <c r="B17" s="59" t="s">
        <v>257</v>
      </c>
      <c r="C17" s="150" t="s">
        <v>296</v>
      </c>
      <c r="D17" s="151">
        <v>110</v>
      </c>
      <c r="E17" s="270">
        <v>0.77</v>
      </c>
      <c r="F17" s="151">
        <v>166</v>
      </c>
      <c r="G17" s="6">
        <f t="shared" si="0"/>
        <v>0.10754629629629632</v>
      </c>
      <c r="H17" s="6">
        <f t="shared" si="2"/>
        <v>1.2184200139779999</v>
      </c>
      <c r="I17" s="325">
        <f t="shared" si="1"/>
        <v>206.48888888888894</v>
      </c>
      <c r="J17" s="166">
        <f t="shared" si="3"/>
        <v>8.2226880969019478E-2</v>
      </c>
      <c r="L17" s="180">
        <v>202</v>
      </c>
      <c r="M17" s="220">
        <v>3.1944444444444449E-2</v>
      </c>
      <c r="N17" s="131">
        <v>162</v>
      </c>
      <c r="O17" s="130">
        <v>3.6805555555555557E-2</v>
      </c>
      <c r="P17" s="125">
        <f t="shared" si="4"/>
        <v>9.9375000000000005E-2</v>
      </c>
    </row>
    <row r="18" spans="1:17" x14ac:dyDescent="0.25">
      <c r="A18" s="126" t="s">
        <v>306</v>
      </c>
      <c r="B18" s="59" t="s">
        <v>257</v>
      </c>
      <c r="C18" s="150" t="s">
        <v>297</v>
      </c>
      <c r="D18" s="151">
        <v>50</v>
      </c>
      <c r="E18" s="270">
        <v>0.56000000000000005</v>
      </c>
      <c r="F18" s="151">
        <v>62</v>
      </c>
      <c r="G18" s="6">
        <f t="shared" si="0"/>
        <v>3.3541666666666664E-2</v>
      </c>
      <c r="H18" s="6">
        <f t="shared" si="2"/>
        <v>0.3800022815871979</v>
      </c>
      <c r="I18" s="325">
        <f t="shared" si="1"/>
        <v>64.399999999999991</v>
      </c>
      <c r="J18" s="168">
        <f t="shared" si="3"/>
        <v>-0.64778804083616903</v>
      </c>
      <c r="L18" s="180">
        <v>69</v>
      </c>
      <c r="M18" s="220">
        <v>2.9166666666666664E-2</v>
      </c>
      <c r="N18" s="131">
        <v>68</v>
      </c>
      <c r="O18" s="130">
        <v>8.4027777777777771E-2</v>
      </c>
      <c r="P18" s="125">
        <f>((O18*60*24)*N18)/(60*60*24)</f>
        <v>9.5231481481481459E-2</v>
      </c>
    </row>
    <row r="19" spans="1:17" x14ac:dyDescent="0.25">
      <c r="A19" s="126" t="s">
        <v>307</v>
      </c>
      <c r="B19" s="59" t="s">
        <v>257</v>
      </c>
      <c r="C19" s="150" t="s">
        <v>298</v>
      </c>
      <c r="D19" s="151">
        <v>200</v>
      </c>
      <c r="E19" s="270">
        <v>0.04</v>
      </c>
      <c r="F19" s="151">
        <v>225</v>
      </c>
      <c r="G19" s="6">
        <f t="shared" si="0"/>
        <v>0.21440972222222221</v>
      </c>
      <c r="H19" s="6">
        <f t="shared" si="2"/>
        <v>2.4291036115951834</v>
      </c>
      <c r="I19" s="325">
        <f t="shared" si="1"/>
        <v>411.66666666666669</v>
      </c>
      <c r="J19" s="166">
        <f t="shared" si="3"/>
        <v>0.79784549689440976</v>
      </c>
      <c r="L19" s="180">
        <v>247</v>
      </c>
      <c r="M19" s="220">
        <v>5.2083333333333336E-2</v>
      </c>
      <c r="N19" s="131">
        <v>184</v>
      </c>
      <c r="O19" s="130">
        <v>3.888888888888889E-2</v>
      </c>
      <c r="P19" s="125">
        <f t="shared" si="4"/>
        <v>0.11925925925925926</v>
      </c>
    </row>
    <row r="20" spans="1:17" x14ac:dyDescent="0.25">
      <c r="A20" s="126" t="s">
        <v>308</v>
      </c>
      <c r="B20" s="59" t="s">
        <v>257</v>
      </c>
      <c r="C20" s="275" t="s">
        <v>299</v>
      </c>
      <c r="D20" s="8">
        <v>143</v>
      </c>
      <c r="E20" s="16">
        <v>1.2</v>
      </c>
      <c r="F20" s="8">
        <v>155</v>
      </c>
      <c r="G20" s="6">
        <f t="shared" si="0"/>
        <v>0.208125</v>
      </c>
      <c r="H20" s="6">
        <f t="shared" si="2"/>
        <v>2.3579023559354706</v>
      </c>
      <c r="I20" s="325">
        <f t="shared" si="1"/>
        <v>399.59999999999997</v>
      </c>
      <c r="J20" s="166">
        <f t="shared" si="3"/>
        <v>2.0612870275791626</v>
      </c>
      <c r="L20" s="180">
        <v>162</v>
      </c>
      <c r="M20" s="220">
        <v>7.7083333333333337E-2</v>
      </c>
      <c r="N20" s="131">
        <v>89</v>
      </c>
      <c r="O20" s="130">
        <v>4.5833333333333337E-2</v>
      </c>
      <c r="P20" s="125">
        <f t="shared" si="4"/>
        <v>6.7986111111111108E-2</v>
      </c>
    </row>
    <row r="21" spans="1:17" x14ac:dyDescent="0.25">
      <c r="A21" s="126" t="s">
        <v>309</v>
      </c>
      <c r="B21" s="9" t="s">
        <v>257</v>
      </c>
      <c r="C21" s="70" t="s">
        <v>300</v>
      </c>
      <c r="D21" s="10">
        <v>163</v>
      </c>
      <c r="E21" s="57">
        <v>0.9</v>
      </c>
      <c r="F21" s="10">
        <v>175</v>
      </c>
      <c r="G21" s="12">
        <f t="shared" si="0"/>
        <v>0.21312499999999995</v>
      </c>
      <c r="H21" s="12">
        <f t="shared" si="2"/>
        <v>2.4145486587807663</v>
      </c>
      <c r="I21" s="326">
        <f t="shared" si="1"/>
        <v>409.19999999999993</v>
      </c>
      <c r="J21" s="57">
        <f t="shared" si="3"/>
        <v>1.8416666666666663</v>
      </c>
      <c r="L21" s="132">
        <v>186</v>
      </c>
      <c r="M21" s="221">
        <v>6.8749999999999992E-2</v>
      </c>
      <c r="N21" s="134">
        <v>120</v>
      </c>
      <c r="O21" s="221">
        <v>3.7499999999999999E-2</v>
      </c>
      <c r="P21" s="156">
        <f t="shared" si="4"/>
        <v>7.4999999999999997E-2</v>
      </c>
    </row>
    <row r="22" spans="1:17" x14ac:dyDescent="0.25">
      <c r="P22" s="6"/>
    </row>
    <row r="24" spans="1:17" x14ac:dyDescent="0.25">
      <c r="A24" s="56" t="s">
        <v>286</v>
      </c>
      <c r="B24" s="42" t="s">
        <v>284</v>
      </c>
      <c r="C24" s="41"/>
      <c r="D24" s="41"/>
      <c r="E24" s="41"/>
      <c r="F24" s="41"/>
      <c r="G24" s="41"/>
      <c r="H24" s="41"/>
      <c r="I24" s="434" t="s">
        <v>1139</v>
      </c>
      <c r="J24" s="434"/>
    </row>
    <row r="25" spans="1:17" x14ac:dyDescent="0.25">
      <c r="C25" s="18"/>
    </row>
    <row r="26" spans="1:17" x14ac:dyDescent="0.25">
      <c r="B26" s="158" t="s">
        <v>87</v>
      </c>
      <c r="C26" s="11"/>
      <c r="D26" s="208" t="s">
        <v>80</v>
      </c>
      <c r="E26" s="209" t="s">
        <v>79</v>
      </c>
      <c r="F26" s="208" t="s">
        <v>78</v>
      </c>
      <c r="G26" s="208" t="s">
        <v>61</v>
      </c>
      <c r="H26" s="208" t="s">
        <v>103</v>
      </c>
      <c r="I26" s="208" t="s">
        <v>76</v>
      </c>
      <c r="J26" s="210" t="s">
        <v>279</v>
      </c>
      <c r="L26" s="432">
        <v>2016</v>
      </c>
      <c r="M26" s="435"/>
      <c r="N26" s="432">
        <v>2015</v>
      </c>
      <c r="O26" s="432"/>
    </row>
    <row r="27" spans="1:17" x14ac:dyDescent="0.25">
      <c r="A27" s="126" t="s">
        <v>317</v>
      </c>
      <c r="B27" s="35" t="s">
        <v>1153</v>
      </c>
      <c r="C27" s="68" t="s">
        <v>7</v>
      </c>
      <c r="D27" s="36">
        <v>6453</v>
      </c>
      <c r="E27" s="190" t="s">
        <v>77</v>
      </c>
      <c r="F27" s="80">
        <f>SUM(F28:F36)</f>
        <v>9625</v>
      </c>
      <c r="G27" s="38">
        <f>SUM(G28:G36)</f>
        <v>11.42878472222222</v>
      </c>
      <c r="H27" s="38"/>
      <c r="I27" s="324">
        <f>SUM(I28:I36)</f>
        <v>21943.266666666663</v>
      </c>
      <c r="J27" s="190" t="s">
        <v>77</v>
      </c>
      <c r="L27" s="218" t="s">
        <v>85</v>
      </c>
      <c r="M27" s="219" t="s">
        <v>86</v>
      </c>
      <c r="N27" s="218" t="s">
        <v>85</v>
      </c>
      <c r="O27" s="218" t="s">
        <v>86</v>
      </c>
      <c r="P27" s="136">
        <f>SUM(P28:P36)</f>
        <v>0</v>
      </c>
      <c r="Q27" s="135" t="s">
        <v>280</v>
      </c>
    </row>
    <row r="28" spans="1:17" x14ac:dyDescent="0.25">
      <c r="A28" s="126" t="s">
        <v>318</v>
      </c>
      <c r="B28" s="1" t="s">
        <v>257</v>
      </c>
      <c r="C28" s="275" t="s">
        <v>310</v>
      </c>
      <c r="D28" s="8">
        <v>488</v>
      </c>
      <c r="E28" s="191" t="s">
        <v>77</v>
      </c>
      <c r="F28" s="8">
        <v>488</v>
      </c>
      <c r="G28" s="6">
        <f>((M28*60*24)*L28)/(60*60*24)</f>
        <v>0.80434027777777772</v>
      </c>
      <c r="H28" s="6">
        <f>(G28/$G$27)*100</f>
        <v>7.0378460818656601</v>
      </c>
      <c r="I28" s="325">
        <f>wertDE*G28*24</f>
        <v>1544.333333333333</v>
      </c>
      <c r="J28" s="191" t="s">
        <v>77</v>
      </c>
      <c r="L28" s="151">
        <v>615</v>
      </c>
      <c r="M28" s="222">
        <v>7.8472222222222221E-2</v>
      </c>
      <c r="N28" s="8"/>
      <c r="O28" s="54"/>
      <c r="P28" s="125">
        <f>((O28*60*24)*N28)/(60*60*24)</f>
        <v>0</v>
      </c>
    </row>
    <row r="29" spans="1:17" x14ac:dyDescent="0.25">
      <c r="A29" s="126" t="s">
        <v>319</v>
      </c>
      <c r="B29" s="1" t="s">
        <v>257</v>
      </c>
      <c r="C29" s="275" t="s">
        <v>311</v>
      </c>
      <c r="D29" s="8">
        <v>257</v>
      </c>
      <c r="E29" s="191" t="s">
        <v>77</v>
      </c>
      <c r="F29" s="8">
        <v>257</v>
      </c>
      <c r="G29" s="6">
        <f>((M29*60*24)*L29)/(60*60*24)</f>
        <v>0.56093749999999998</v>
      </c>
      <c r="H29" s="6">
        <f t="shared" ref="H29:H36" si="5">(G29/$G$27)*100</f>
        <v>4.9081115239602742</v>
      </c>
      <c r="I29" s="325">
        <f t="shared" ref="I29:I36" si="6">wertDE*G29*24</f>
        <v>1077</v>
      </c>
      <c r="J29" s="191" t="s">
        <v>77</v>
      </c>
      <c r="L29" s="151">
        <v>359</v>
      </c>
      <c r="M29" s="222">
        <v>9.375E-2</v>
      </c>
      <c r="N29" s="8"/>
      <c r="O29" s="54"/>
      <c r="P29" s="125">
        <f t="shared" ref="P29:P36" si="7">((O29*60*24)*N29)/(60*60*24)</f>
        <v>0</v>
      </c>
    </row>
    <row r="30" spans="1:17" x14ac:dyDescent="0.25">
      <c r="A30" s="126" t="s">
        <v>320</v>
      </c>
      <c r="B30" s="143" t="s">
        <v>257</v>
      </c>
      <c r="C30" s="144" t="s">
        <v>109</v>
      </c>
      <c r="D30" s="145">
        <v>5179</v>
      </c>
      <c r="E30" s="360" t="s">
        <v>77</v>
      </c>
      <c r="F30" s="145">
        <v>7652</v>
      </c>
      <c r="G30" s="147">
        <f>((M30*60*24)*L30)/(60*60*24)</f>
        <v>8.9013888888888886</v>
      </c>
      <c r="H30" s="147">
        <f t="shared" si="5"/>
        <v>77.885699181829509</v>
      </c>
      <c r="I30" s="325">
        <f t="shared" si="6"/>
        <v>17090.666666666664</v>
      </c>
      <c r="J30" s="360" t="s">
        <v>77</v>
      </c>
      <c r="L30" s="151">
        <v>8840</v>
      </c>
      <c r="M30" s="222">
        <v>6.0416666666666667E-2</v>
      </c>
      <c r="N30" s="8"/>
      <c r="O30" s="54"/>
      <c r="P30" s="125">
        <f t="shared" si="7"/>
        <v>0</v>
      </c>
    </row>
    <row r="31" spans="1:17" x14ac:dyDescent="0.25">
      <c r="A31" s="126" t="s">
        <v>321</v>
      </c>
      <c r="B31" s="1" t="s">
        <v>257</v>
      </c>
      <c r="C31" s="275" t="s">
        <v>312</v>
      </c>
      <c r="D31" s="8">
        <v>303</v>
      </c>
      <c r="E31" s="191" t="s">
        <v>77</v>
      </c>
      <c r="F31" s="8">
        <v>407</v>
      </c>
      <c r="G31" s="6">
        <f>((M31*60*24)*L31)/(60*60*24)</f>
        <v>0.52008101851851851</v>
      </c>
      <c r="H31" s="6">
        <f t="shared" si="5"/>
        <v>4.550623982856802</v>
      </c>
      <c r="I31" s="325">
        <f t="shared" si="6"/>
        <v>998.55555555555554</v>
      </c>
      <c r="J31" s="191" t="s">
        <v>77</v>
      </c>
      <c r="L31" s="60">
        <v>473</v>
      </c>
      <c r="M31" s="222">
        <v>6.5972222222222224E-2</v>
      </c>
      <c r="N31" s="8"/>
      <c r="O31" s="54"/>
      <c r="P31" s="125">
        <f t="shared" si="7"/>
        <v>0</v>
      </c>
    </row>
    <row r="32" spans="1:17" x14ac:dyDescent="0.25">
      <c r="A32" s="126" t="s">
        <v>322</v>
      </c>
      <c r="B32" s="1" t="s">
        <v>257</v>
      </c>
      <c r="C32" s="275" t="s">
        <v>297</v>
      </c>
      <c r="D32" s="8">
        <v>100</v>
      </c>
      <c r="E32" s="191" t="s">
        <v>77</v>
      </c>
      <c r="F32" s="8">
        <v>117</v>
      </c>
      <c r="G32" s="6">
        <f>((M32*60*24)*L32)/(60*60*24)</f>
        <v>0.11586805555555556</v>
      </c>
      <c r="H32" s="6">
        <f t="shared" si="5"/>
        <v>1.0138265648687983</v>
      </c>
      <c r="I32" s="325">
        <f t="shared" si="6"/>
        <v>222.46666666666664</v>
      </c>
      <c r="J32" s="191" t="s">
        <v>77</v>
      </c>
      <c r="L32" s="60">
        <v>141</v>
      </c>
      <c r="M32" s="222">
        <v>4.9305555555555554E-2</v>
      </c>
      <c r="N32" s="8"/>
      <c r="O32" s="54"/>
      <c r="P32" s="125">
        <f t="shared" si="7"/>
        <v>0</v>
      </c>
    </row>
    <row r="33" spans="1:17" x14ac:dyDescent="0.25">
      <c r="A33" s="126" t="s">
        <v>323</v>
      </c>
      <c r="B33" s="1" t="s">
        <v>257</v>
      </c>
      <c r="C33" s="275" t="s">
        <v>313</v>
      </c>
      <c r="D33" s="8">
        <v>155</v>
      </c>
      <c r="E33" s="191" t="s">
        <v>77</v>
      </c>
      <c r="F33" s="8">
        <v>200</v>
      </c>
      <c r="G33" s="6">
        <f t="shared" ref="G33:G36" si="8">((M33*60*24)*L33)/(60*60*24)</f>
        <v>0.15091435185185184</v>
      </c>
      <c r="H33" s="6">
        <f t="shared" si="5"/>
        <v>1.3204759344045809</v>
      </c>
      <c r="I33" s="325">
        <f t="shared" si="6"/>
        <v>289.75555555555553</v>
      </c>
      <c r="J33" s="191" t="s">
        <v>77</v>
      </c>
      <c r="L33" s="60">
        <v>221</v>
      </c>
      <c r="M33" s="222">
        <v>4.0972222222222222E-2</v>
      </c>
      <c r="N33" s="8"/>
      <c r="O33" s="54"/>
      <c r="P33" s="125">
        <f t="shared" si="7"/>
        <v>0</v>
      </c>
    </row>
    <row r="34" spans="1:17" x14ac:dyDescent="0.25">
      <c r="A34" s="126" t="s">
        <v>324</v>
      </c>
      <c r="B34" s="1" t="s">
        <v>257</v>
      </c>
      <c r="C34" s="275" t="s">
        <v>314</v>
      </c>
      <c r="D34" s="8">
        <v>189</v>
      </c>
      <c r="E34" s="191" t="s">
        <v>77</v>
      </c>
      <c r="F34" s="8">
        <v>256</v>
      </c>
      <c r="G34" s="6">
        <f t="shared" si="8"/>
        <v>0.20192129629629629</v>
      </c>
      <c r="H34" s="6">
        <f t="shared" si="5"/>
        <v>1.7667783688643544</v>
      </c>
      <c r="I34" s="325">
        <f t="shared" si="6"/>
        <v>387.68888888888893</v>
      </c>
      <c r="J34" s="191" t="s">
        <v>77</v>
      </c>
      <c r="L34" s="60">
        <v>286</v>
      </c>
      <c r="M34" s="222">
        <v>4.2361111111111106E-2</v>
      </c>
      <c r="N34" s="8"/>
      <c r="O34" s="54"/>
      <c r="P34" s="125">
        <f t="shared" si="7"/>
        <v>0</v>
      </c>
    </row>
    <row r="35" spans="1:17" x14ac:dyDescent="0.25">
      <c r="A35" s="126" t="s">
        <v>325</v>
      </c>
      <c r="B35" s="1" t="s">
        <v>257</v>
      </c>
      <c r="C35" s="275" t="s">
        <v>315</v>
      </c>
      <c r="D35" s="8">
        <v>138</v>
      </c>
      <c r="E35" s="191" t="s">
        <v>77</v>
      </c>
      <c r="F35" s="8">
        <v>192</v>
      </c>
      <c r="G35" s="6">
        <f t="shared" si="8"/>
        <v>0.1059722222222222</v>
      </c>
      <c r="H35" s="6">
        <f t="shared" si="5"/>
        <v>0.92723963919076158</v>
      </c>
      <c r="I35" s="325">
        <f t="shared" si="6"/>
        <v>203.46666666666664</v>
      </c>
      <c r="J35" s="191" t="s">
        <v>77</v>
      </c>
      <c r="L35" s="60">
        <v>218</v>
      </c>
      <c r="M35" s="222">
        <v>2.9166666666666664E-2</v>
      </c>
      <c r="N35" s="8"/>
      <c r="O35" s="54"/>
      <c r="P35" s="125">
        <f t="shared" si="7"/>
        <v>0</v>
      </c>
    </row>
    <row r="36" spans="1:17" x14ac:dyDescent="0.25">
      <c r="A36" s="126" t="s">
        <v>326</v>
      </c>
      <c r="B36" s="29" t="s">
        <v>257</v>
      </c>
      <c r="C36" s="70" t="s">
        <v>316</v>
      </c>
      <c r="D36" s="10">
        <v>52</v>
      </c>
      <c r="E36" s="193" t="s">
        <v>77</v>
      </c>
      <c r="F36" s="10">
        <v>56</v>
      </c>
      <c r="G36" s="12">
        <f t="shared" si="8"/>
        <v>6.7361111111111094E-2</v>
      </c>
      <c r="H36" s="12">
        <f t="shared" si="5"/>
        <v>0.58939872215926525</v>
      </c>
      <c r="I36" s="326">
        <f t="shared" si="6"/>
        <v>129.33333333333331</v>
      </c>
      <c r="J36" s="193" t="s">
        <v>77</v>
      </c>
      <c r="L36" s="10">
        <v>60</v>
      </c>
      <c r="M36" s="186">
        <v>6.7361111111111108E-2</v>
      </c>
      <c r="N36" s="10"/>
      <c r="O36" s="157"/>
      <c r="P36" s="156">
        <f t="shared" si="7"/>
        <v>0</v>
      </c>
    </row>
    <row r="39" spans="1:17" x14ac:dyDescent="0.25">
      <c r="A39" s="56" t="s">
        <v>287</v>
      </c>
      <c r="B39" s="42" t="s">
        <v>285</v>
      </c>
      <c r="C39" s="41"/>
      <c r="D39" s="41"/>
      <c r="E39" s="41"/>
      <c r="F39" s="41"/>
      <c r="G39" s="41"/>
      <c r="H39" s="41"/>
      <c r="I39" s="434" t="s">
        <v>1140</v>
      </c>
      <c r="J39" s="434"/>
    </row>
    <row r="40" spans="1:17" x14ac:dyDescent="0.25">
      <c r="C40" s="18"/>
    </row>
    <row r="41" spans="1:17" x14ac:dyDescent="0.25">
      <c r="B41" s="158" t="s">
        <v>87</v>
      </c>
      <c r="C41" s="11"/>
      <c r="D41" s="208" t="s">
        <v>80</v>
      </c>
      <c r="E41" s="209" t="s">
        <v>79</v>
      </c>
      <c r="F41" s="208" t="s">
        <v>78</v>
      </c>
      <c r="G41" s="208" t="s">
        <v>61</v>
      </c>
      <c r="H41" s="208" t="s">
        <v>103</v>
      </c>
      <c r="I41" s="208" t="s">
        <v>76</v>
      </c>
      <c r="J41" s="210" t="s">
        <v>279</v>
      </c>
      <c r="L41" s="432">
        <v>2016</v>
      </c>
      <c r="M41" s="435"/>
      <c r="N41" s="432">
        <v>2015</v>
      </c>
      <c r="O41" s="432"/>
    </row>
    <row r="42" spans="1:17" x14ac:dyDescent="0.25">
      <c r="A42" s="126" t="s">
        <v>353</v>
      </c>
      <c r="B42" s="35" t="s">
        <v>257</v>
      </c>
      <c r="C42" s="68" t="s">
        <v>8</v>
      </c>
      <c r="D42" s="36">
        <v>35763</v>
      </c>
      <c r="E42" s="37">
        <v>0.45</v>
      </c>
      <c r="F42" s="80">
        <f>SUM(F43:F69)</f>
        <v>47307</v>
      </c>
      <c r="G42" s="38">
        <f>SUM(G43:G69)</f>
        <v>80.602662037037049</v>
      </c>
      <c r="H42" s="38"/>
      <c r="I42" s="324">
        <f>SUM(I43:I69)</f>
        <v>154757.11111111107</v>
      </c>
      <c r="J42" s="165">
        <f>(((G42/P42)*100)-100)/100</f>
        <v>0.63887193841254597</v>
      </c>
      <c r="L42" s="218" t="s">
        <v>85</v>
      </c>
      <c r="M42" s="219" t="s">
        <v>86</v>
      </c>
      <c r="N42" s="218" t="s">
        <v>85</v>
      </c>
      <c r="O42" s="218" t="s">
        <v>86</v>
      </c>
      <c r="P42" s="136">
        <f>SUM(P43:P69)</f>
        <v>49.181793981481484</v>
      </c>
      <c r="Q42" s="135" t="s">
        <v>280</v>
      </c>
    </row>
    <row r="43" spans="1:17" x14ac:dyDescent="0.25">
      <c r="A43" s="126" t="s">
        <v>354</v>
      </c>
      <c r="B43" s="1" t="s">
        <v>257</v>
      </c>
      <c r="C43" s="275" t="s">
        <v>327</v>
      </c>
      <c r="D43" s="8">
        <v>2198</v>
      </c>
      <c r="E43" s="16">
        <v>0.17</v>
      </c>
      <c r="F43" s="8">
        <v>3182</v>
      </c>
      <c r="G43" s="6">
        <f>((M43*60*24)*L43)/(60*60*24)</f>
        <v>3.1864583333333334</v>
      </c>
      <c r="H43" s="6">
        <f>(G43/$G$42)*100</f>
        <v>3.9532916814449015</v>
      </c>
      <c r="I43" s="325">
        <f t="shared" ref="I43:I67" si="9">wertDE*G43*24</f>
        <v>6118</v>
      </c>
      <c r="J43" s="166">
        <f>(((G43/P43)*100)-100)/100</f>
        <v>4.3742322915245213E-2</v>
      </c>
      <c r="L43" s="151">
        <v>3990</v>
      </c>
      <c r="M43" s="222">
        <v>4.7916666666666663E-2</v>
      </c>
      <c r="N43" s="8">
        <v>3879</v>
      </c>
      <c r="O43" s="54">
        <v>4.7222222222222221E-2</v>
      </c>
      <c r="P43" s="125">
        <f>((O43*60*24)*N43)/(60*60*24)</f>
        <v>3.0529166666666665</v>
      </c>
    </row>
    <row r="44" spans="1:17" x14ac:dyDescent="0.25">
      <c r="A44" s="126" t="s">
        <v>357</v>
      </c>
      <c r="B44" s="1" t="s">
        <v>257</v>
      </c>
      <c r="C44" s="275" t="s">
        <v>329</v>
      </c>
      <c r="D44" s="8">
        <v>855</v>
      </c>
      <c r="E44" s="16">
        <v>0.38</v>
      </c>
      <c r="F44" s="8">
        <v>1229</v>
      </c>
      <c r="G44" s="6">
        <f t="shared" ref="G44:G66" si="10">((M44*60*24)*L44)/(60*60*24)</f>
        <v>1.8241319444444444</v>
      </c>
      <c r="H44" s="6">
        <f t="shared" ref="H44:H66" si="11">(G44/$G$42)*100</f>
        <v>2.2631162524213564</v>
      </c>
      <c r="I44" s="325">
        <f t="shared" si="9"/>
        <v>3502.333333333333</v>
      </c>
      <c r="J44" s="166">
        <f>(((G44/P44)*100)-100)/100</f>
        <v>0.8263303049967553</v>
      </c>
      <c r="L44" s="151">
        <v>1995</v>
      </c>
      <c r="M44" s="222">
        <v>5.486111111111111E-2</v>
      </c>
      <c r="N44" s="8">
        <v>1288</v>
      </c>
      <c r="O44" s="54">
        <v>4.6527777777777779E-2</v>
      </c>
      <c r="P44" s="125">
        <f t="shared" ref="P44:P66" si="12">((O44*60*24)*N44)/(60*60*24)</f>
        <v>0.99879629629629629</v>
      </c>
    </row>
    <row r="45" spans="1:17" x14ac:dyDescent="0.25">
      <c r="A45" s="126" t="s">
        <v>358</v>
      </c>
      <c r="B45" s="1" t="s">
        <v>257</v>
      </c>
      <c r="C45" s="275" t="s">
        <v>157</v>
      </c>
      <c r="D45" s="8">
        <v>3505</v>
      </c>
      <c r="E45" s="16">
        <v>0.37</v>
      </c>
      <c r="F45" s="8">
        <v>4257</v>
      </c>
      <c r="G45" s="6">
        <f t="shared" si="10"/>
        <v>4.5486689814814811</v>
      </c>
      <c r="H45" s="6">
        <f t="shared" si="11"/>
        <v>5.6433235162771185</v>
      </c>
      <c r="I45" s="325">
        <f t="shared" si="9"/>
        <v>8733.4444444444434</v>
      </c>
      <c r="J45" s="166">
        <f t="shared" ref="J45:J66" si="13">(((G45/P45)*100)-100)/100</f>
        <v>0.70149712524244934</v>
      </c>
      <c r="L45" s="60">
        <v>4735</v>
      </c>
      <c r="M45" s="222">
        <v>5.7638888888888885E-2</v>
      </c>
      <c r="N45" s="8">
        <v>3609</v>
      </c>
      <c r="O45" s="54">
        <v>4.4444444444444446E-2</v>
      </c>
      <c r="P45" s="125">
        <f t="shared" si="12"/>
        <v>2.6733333333333333</v>
      </c>
    </row>
    <row r="46" spans="1:17" x14ac:dyDescent="0.25">
      <c r="A46" s="126" t="s">
        <v>360</v>
      </c>
      <c r="B46" s="149" t="s">
        <v>257</v>
      </c>
      <c r="C46" s="150" t="s">
        <v>331</v>
      </c>
      <c r="D46" s="151">
        <v>190</v>
      </c>
      <c r="E46" s="270">
        <v>0.18</v>
      </c>
      <c r="F46" s="151">
        <v>253</v>
      </c>
      <c r="G46" s="153">
        <f>((M46*60*24)*L46)/(60*60*24)</f>
        <v>0.24993055555555554</v>
      </c>
      <c r="H46" s="153">
        <f>(G46/$G$42)*100</f>
        <v>0.31007729675319168</v>
      </c>
      <c r="I46" s="325">
        <f t="shared" si="9"/>
        <v>479.86666666666667</v>
      </c>
      <c r="J46" s="176">
        <f>(((G46/P46)*100)-100)/100</f>
        <v>0.73752816221435435</v>
      </c>
      <c r="L46" s="60">
        <v>354</v>
      </c>
      <c r="M46" s="222">
        <v>4.2361111111111106E-2</v>
      </c>
      <c r="N46" s="8">
        <v>239</v>
      </c>
      <c r="O46" s="54">
        <v>3.6111111111111115E-2</v>
      </c>
      <c r="P46" s="125">
        <f>((O46*60*24)*N46)/(60*60*24)</f>
        <v>0.14384259259259261</v>
      </c>
    </row>
    <row r="47" spans="1:17" x14ac:dyDescent="0.25">
      <c r="A47" s="126" t="s">
        <v>366</v>
      </c>
      <c r="B47" s="143" t="s">
        <v>257</v>
      </c>
      <c r="C47" s="144" t="s">
        <v>337</v>
      </c>
      <c r="D47" s="143">
        <v>128</v>
      </c>
      <c r="E47" s="171">
        <v>1.51</v>
      </c>
      <c r="F47" s="143">
        <v>215</v>
      </c>
      <c r="G47" s="147">
        <f>((M47*60*24)*L47)/(60*60*24)</f>
        <v>0.17777777777777778</v>
      </c>
      <c r="H47" s="147">
        <f>(G47/$G$42)*100</f>
        <v>0.22056067787945841</v>
      </c>
      <c r="I47" s="361">
        <f t="shared" si="9"/>
        <v>341.33333333333337</v>
      </c>
      <c r="J47" s="172">
        <f>(((G47/P47)*100)-100)/100</f>
        <v>0.60200250312891113</v>
      </c>
      <c r="L47" s="60">
        <v>240</v>
      </c>
      <c r="M47" s="222">
        <v>4.4444444444444446E-2</v>
      </c>
      <c r="N47" s="8">
        <v>102</v>
      </c>
      <c r="O47" s="222">
        <v>6.5277777777777782E-2</v>
      </c>
      <c r="P47" s="125">
        <f t="shared" ref="P47:P51" si="14">((O47*60*24)*N47)/(60*60*24)</f>
        <v>0.11097222222222222</v>
      </c>
    </row>
    <row r="48" spans="1:17" x14ac:dyDescent="0.25">
      <c r="A48" s="126" t="s">
        <v>361</v>
      </c>
      <c r="B48" s="59" t="s">
        <v>257</v>
      </c>
      <c r="C48" s="275" t="s">
        <v>332</v>
      </c>
      <c r="D48" s="8">
        <v>467</v>
      </c>
      <c r="E48" s="16">
        <v>0.43</v>
      </c>
      <c r="F48" s="8">
        <v>804</v>
      </c>
      <c r="G48" s="6">
        <f t="shared" si="10"/>
        <v>0.61962962962962964</v>
      </c>
      <c r="H48" s="6">
        <f t="shared" si="11"/>
        <v>0.76874586269236223</v>
      </c>
      <c r="I48" s="325">
        <f t="shared" si="9"/>
        <v>1189.6888888888889</v>
      </c>
      <c r="J48" s="166">
        <f t="shared" si="13"/>
        <v>0.25116268199770969</v>
      </c>
      <c r="L48" s="60">
        <v>956</v>
      </c>
      <c r="M48" s="222">
        <v>3.888888888888889E-2</v>
      </c>
      <c r="N48" s="8">
        <v>839</v>
      </c>
      <c r="O48" s="54">
        <v>3.5416666666666666E-2</v>
      </c>
      <c r="P48" s="125">
        <f t="shared" si="14"/>
        <v>0.49524305555555553</v>
      </c>
    </row>
    <row r="49" spans="1:16" x14ac:dyDescent="0.25">
      <c r="A49" s="126" t="s">
        <v>362</v>
      </c>
      <c r="B49" s="59" t="s">
        <v>257</v>
      </c>
      <c r="C49" s="275" t="s">
        <v>333</v>
      </c>
      <c r="D49" s="8">
        <v>494</v>
      </c>
      <c r="E49" s="297">
        <v>3.5000000000000003E-2</v>
      </c>
      <c r="F49" s="8">
        <v>845</v>
      </c>
      <c r="G49" s="6">
        <f t="shared" si="10"/>
        <v>0.54166666666666663</v>
      </c>
      <c r="H49" s="6">
        <f t="shared" si="11"/>
        <v>0.67202081541397474</v>
      </c>
      <c r="I49" s="325">
        <f t="shared" si="9"/>
        <v>1040</v>
      </c>
      <c r="J49" s="166">
        <f t="shared" si="13"/>
        <v>1.1935651271406443E-2</v>
      </c>
      <c r="L49" s="60">
        <v>975</v>
      </c>
      <c r="M49" s="222">
        <v>3.3333333333333333E-2</v>
      </c>
      <c r="N49" s="8">
        <v>984</v>
      </c>
      <c r="O49" s="54">
        <v>3.2638888888888891E-2</v>
      </c>
      <c r="P49" s="125">
        <f t="shared" si="14"/>
        <v>0.53527777777777774</v>
      </c>
    </row>
    <row r="50" spans="1:16" x14ac:dyDescent="0.25">
      <c r="A50" s="126" t="s">
        <v>363</v>
      </c>
      <c r="B50" s="59" t="s">
        <v>257</v>
      </c>
      <c r="C50" s="275" t="s">
        <v>334</v>
      </c>
      <c r="D50" s="8">
        <v>179</v>
      </c>
      <c r="E50" s="16">
        <v>0.43</v>
      </c>
      <c r="F50" s="8">
        <v>273</v>
      </c>
      <c r="G50" s="6">
        <f t="shared" si="10"/>
        <v>0.17343749999999999</v>
      </c>
      <c r="H50" s="6">
        <f t="shared" si="11"/>
        <v>0.21517589570466691</v>
      </c>
      <c r="I50" s="325">
        <f t="shared" si="9"/>
        <v>333</v>
      </c>
      <c r="J50" s="166">
        <f t="shared" si="13"/>
        <v>0.55124223602484446</v>
      </c>
      <c r="L50" s="60">
        <v>333</v>
      </c>
      <c r="M50" s="222">
        <v>3.125E-2</v>
      </c>
      <c r="N50" s="8">
        <v>276</v>
      </c>
      <c r="O50" s="54">
        <v>2.4305555555555556E-2</v>
      </c>
      <c r="P50" s="125">
        <f t="shared" si="14"/>
        <v>0.11180555555555556</v>
      </c>
    </row>
    <row r="51" spans="1:16" x14ac:dyDescent="0.25">
      <c r="A51" s="126" t="s">
        <v>1050</v>
      </c>
      <c r="B51" s="59" t="s">
        <v>257</v>
      </c>
      <c r="C51" s="275" t="s">
        <v>1048</v>
      </c>
      <c r="D51" s="8">
        <v>177</v>
      </c>
      <c r="E51" s="16">
        <v>0.26</v>
      </c>
      <c r="F51" s="8">
        <v>221</v>
      </c>
      <c r="G51" s="6">
        <f t="shared" ref="G51" si="15">((M51*60*24)*L51)/(60*60*24)</f>
        <v>0.13416666666666668</v>
      </c>
      <c r="H51" s="6">
        <f t="shared" ref="H51" si="16">(G51/$G$42)*100</f>
        <v>0.16645438658715378</v>
      </c>
      <c r="I51" s="325">
        <f t="shared" si="9"/>
        <v>257.60000000000002</v>
      </c>
      <c r="J51" s="168">
        <f t="shared" ref="J51" si="17">(((G51/P51)*100)-100)/100</f>
        <v>-5.1391162029459994E-2</v>
      </c>
      <c r="L51" s="60">
        <v>252</v>
      </c>
      <c r="M51" s="222">
        <v>3.1944444444444449E-2</v>
      </c>
      <c r="N51" s="8">
        <v>235</v>
      </c>
      <c r="O51" s="54">
        <v>3.6111111111111115E-2</v>
      </c>
      <c r="P51" s="125">
        <f t="shared" si="14"/>
        <v>0.14143518518518522</v>
      </c>
    </row>
    <row r="52" spans="1:16" x14ac:dyDescent="0.25">
      <c r="A52" s="126" t="s">
        <v>364</v>
      </c>
      <c r="B52" s="59" t="s">
        <v>257</v>
      </c>
      <c r="C52" s="275" t="s">
        <v>335</v>
      </c>
      <c r="D52" s="8">
        <v>484</v>
      </c>
      <c r="E52" s="16">
        <v>0.09</v>
      </c>
      <c r="F52" s="8">
        <v>556</v>
      </c>
      <c r="G52" s="6">
        <f t="shared" si="10"/>
        <v>0.57703703703703701</v>
      </c>
      <c r="H52" s="6">
        <f t="shared" si="11"/>
        <v>0.71590320028374199</v>
      </c>
      <c r="I52" s="325">
        <f t="shared" si="9"/>
        <v>1107.911111111111</v>
      </c>
      <c r="J52" s="166">
        <f t="shared" si="13"/>
        <v>0.20410578432556448</v>
      </c>
      <c r="L52" s="60">
        <v>608</v>
      </c>
      <c r="M52" s="222">
        <v>5.6944444444444443E-2</v>
      </c>
      <c r="N52" s="8">
        <v>637</v>
      </c>
      <c r="O52" s="54">
        <v>4.5138888888888888E-2</v>
      </c>
      <c r="P52" s="125">
        <f t="shared" si="12"/>
        <v>0.47922453703703705</v>
      </c>
    </row>
    <row r="53" spans="1:16" x14ac:dyDescent="0.25">
      <c r="A53" s="126" t="s">
        <v>365</v>
      </c>
      <c r="B53" s="358" t="s">
        <v>257</v>
      </c>
      <c r="C53" s="144" t="s">
        <v>336</v>
      </c>
      <c r="D53" s="145">
        <v>44</v>
      </c>
      <c r="E53" s="146">
        <v>-0.23</v>
      </c>
      <c r="F53" s="145">
        <v>56</v>
      </c>
      <c r="G53" s="147">
        <f t="shared" si="10"/>
        <v>2.1874999999999999E-2</v>
      </c>
      <c r="H53" s="147">
        <f t="shared" si="11"/>
        <v>2.713930216094898E-2</v>
      </c>
      <c r="I53" s="325">
        <f t="shared" si="9"/>
        <v>42</v>
      </c>
      <c r="J53" s="167">
        <f t="shared" si="13"/>
        <v>-0.61538461538461542</v>
      </c>
      <c r="L53" s="60">
        <v>63</v>
      </c>
      <c r="M53" s="222">
        <v>2.0833333333333332E-2</v>
      </c>
      <c r="N53" s="8">
        <v>91</v>
      </c>
      <c r="O53" s="54">
        <v>3.7499999999999999E-2</v>
      </c>
      <c r="P53" s="125">
        <f t="shared" si="12"/>
        <v>5.6875000000000002E-2</v>
      </c>
    </row>
    <row r="54" spans="1:16" x14ac:dyDescent="0.25">
      <c r="A54" s="126" t="s">
        <v>1141</v>
      </c>
      <c r="B54" s="1" t="s">
        <v>257</v>
      </c>
      <c r="C54" s="275" t="s">
        <v>350</v>
      </c>
      <c r="D54" s="8">
        <v>2269</v>
      </c>
      <c r="E54" s="16">
        <v>0.92</v>
      </c>
      <c r="F54" s="8">
        <v>2616</v>
      </c>
      <c r="G54" s="6">
        <f>((M54*60*24)*L54)/(60*60*24)</f>
        <v>3.3162037037037035</v>
      </c>
      <c r="H54" s="6">
        <f>(G54/$G$42)*100</f>
        <v>4.1142607699233347</v>
      </c>
      <c r="I54" s="325">
        <f t="shared" si="9"/>
        <v>6367.1111111111113</v>
      </c>
      <c r="J54" s="166">
        <f>(((G54/P54)*100)-100)/100</f>
        <v>0.55955562571100415</v>
      </c>
      <c r="L54" s="60">
        <v>3016</v>
      </c>
      <c r="M54" s="222">
        <v>6.5972222222222224E-2</v>
      </c>
      <c r="N54" s="8">
        <v>1717</v>
      </c>
      <c r="O54" s="54">
        <v>7.4305555555555555E-2</v>
      </c>
      <c r="P54" s="125">
        <f>((O54*60*24)*N54)/(60*60*24)</f>
        <v>2.1263773148148148</v>
      </c>
    </row>
    <row r="55" spans="1:16" x14ac:dyDescent="0.25">
      <c r="A55" s="126" t="s">
        <v>367</v>
      </c>
      <c r="B55" s="59" t="s">
        <v>257</v>
      </c>
      <c r="C55" s="275" t="s">
        <v>338</v>
      </c>
      <c r="D55" s="8">
        <v>700</v>
      </c>
      <c r="E55" s="16">
        <v>0.13</v>
      </c>
      <c r="F55" s="8">
        <v>813</v>
      </c>
      <c r="G55" s="6">
        <f t="shared" si="10"/>
        <v>0.74289351851851848</v>
      </c>
      <c r="H55" s="6">
        <f t="shared" si="11"/>
        <v>0.92167367645643972</v>
      </c>
      <c r="I55" s="325">
        <f t="shared" si="9"/>
        <v>1426.3555555555554</v>
      </c>
      <c r="J55" s="166">
        <f t="shared" si="13"/>
        <v>6.3562551781275831E-2</v>
      </c>
      <c r="L55" s="60">
        <v>958</v>
      </c>
      <c r="M55" s="222">
        <v>4.6527777777777779E-2</v>
      </c>
      <c r="N55" s="8">
        <v>850</v>
      </c>
      <c r="O55" s="54">
        <v>4.9305555555555554E-2</v>
      </c>
      <c r="P55" s="125">
        <f t="shared" si="12"/>
        <v>0.69849537037037035</v>
      </c>
    </row>
    <row r="56" spans="1:16" x14ac:dyDescent="0.25">
      <c r="A56" s="126" t="s">
        <v>368</v>
      </c>
      <c r="B56" s="59" t="s">
        <v>257</v>
      </c>
      <c r="C56" s="275" t="s">
        <v>339</v>
      </c>
      <c r="D56" s="8">
        <v>105</v>
      </c>
      <c r="E56" s="17">
        <v>-0.03</v>
      </c>
      <c r="F56" s="8">
        <v>160</v>
      </c>
      <c r="G56" s="6">
        <f t="shared" si="10"/>
        <v>0.24368055555555551</v>
      </c>
      <c r="H56" s="6">
        <f t="shared" si="11"/>
        <v>0.30232321042149191</v>
      </c>
      <c r="I56" s="325">
        <f t="shared" si="9"/>
        <v>467.86666666666656</v>
      </c>
      <c r="J56" s="166">
        <f t="shared" si="13"/>
        <v>0.84846356453028937</v>
      </c>
      <c r="L56" s="60">
        <v>174</v>
      </c>
      <c r="M56" s="222">
        <v>8.4027777777777771E-2</v>
      </c>
      <c r="N56" s="8">
        <v>170</v>
      </c>
      <c r="O56" s="54">
        <v>4.6527777777777779E-2</v>
      </c>
      <c r="P56" s="125">
        <f t="shared" si="12"/>
        <v>0.1318287037037037</v>
      </c>
    </row>
    <row r="57" spans="1:16" x14ac:dyDescent="0.25">
      <c r="A57" s="126" t="s">
        <v>369</v>
      </c>
      <c r="B57" s="59" t="s">
        <v>257</v>
      </c>
      <c r="C57" s="275" t="s">
        <v>340</v>
      </c>
      <c r="D57" s="8">
        <v>746</v>
      </c>
      <c r="E57" s="16">
        <v>0.36</v>
      </c>
      <c r="F57" s="8">
        <v>880</v>
      </c>
      <c r="G57" s="6">
        <f t="shared" si="10"/>
        <v>0.94200231481481478</v>
      </c>
      <c r="H57" s="6">
        <f t="shared" si="11"/>
        <v>1.1686987637976067</v>
      </c>
      <c r="I57" s="325">
        <f t="shared" si="9"/>
        <v>1808.6444444444446</v>
      </c>
      <c r="J57" s="166">
        <f t="shared" si="13"/>
        <v>0.59887238723872338</v>
      </c>
      <c r="L57" s="60">
        <v>1057</v>
      </c>
      <c r="M57" s="222">
        <v>5.347222222222222E-2</v>
      </c>
      <c r="N57" s="8">
        <v>808</v>
      </c>
      <c r="O57" s="54">
        <v>4.3750000000000004E-2</v>
      </c>
      <c r="P57" s="125">
        <f t="shared" si="12"/>
        <v>0.58916666666666684</v>
      </c>
    </row>
    <row r="58" spans="1:16" x14ac:dyDescent="0.25">
      <c r="A58" s="126" t="s">
        <v>370</v>
      </c>
      <c r="B58" s="59" t="s">
        <v>257</v>
      </c>
      <c r="C58" s="275" t="s">
        <v>341</v>
      </c>
      <c r="D58" s="8">
        <v>429</v>
      </c>
      <c r="E58" s="16">
        <v>0.03</v>
      </c>
      <c r="F58" s="8">
        <v>484</v>
      </c>
      <c r="G58" s="6">
        <f t="shared" si="10"/>
        <v>0.68541666666666667</v>
      </c>
      <c r="H58" s="6">
        <f t="shared" si="11"/>
        <v>0.85036480104306811</v>
      </c>
      <c r="I58" s="325">
        <f t="shared" si="9"/>
        <v>1316</v>
      </c>
      <c r="J58" s="168">
        <f t="shared" si="13"/>
        <v>-0.2334575955265609</v>
      </c>
      <c r="L58" s="60">
        <v>564</v>
      </c>
      <c r="M58" s="222">
        <v>7.2916666666666671E-2</v>
      </c>
      <c r="N58" s="8">
        <v>522</v>
      </c>
      <c r="O58" s="54">
        <v>0.10277777777777779</v>
      </c>
      <c r="P58" s="125">
        <f t="shared" si="12"/>
        <v>0.89416666666666667</v>
      </c>
    </row>
    <row r="59" spans="1:16" x14ac:dyDescent="0.25">
      <c r="A59" s="126" t="s">
        <v>371</v>
      </c>
      <c r="B59" s="59" t="s">
        <v>257</v>
      </c>
      <c r="C59" s="275" t="s">
        <v>342</v>
      </c>
      <c r="D59" s="8">
        <v>19982</v>
      </c>
      <c r="E59" s="16">
        <v>0.51</v>
      </c>
      <c r="F59" s="8">
        <v>22486</v>
      </c>
      <c r="G59" s="6">
        <f t="shared" si="10"/>
        <v>48.655231481481479</v>
      </c>
      <c r="H59" s="6">
        <f t="shared" si="11"/>
        <v>60.364298463398548</v>
      </c>
      <c r="I59" s="325">
        <f t="shared" si="9"/>
        <v>93418.044444444444</v>
      </c>
      <c r="J59" s="166">
        <f t="shared" si="13"/>
        <v>0.68138221878784688</v>
      </c>
      <c r="L59" s="60">
        <v>25633</v>
      </c>
      <c r="M59" s="222">
        <v>0.11388888888888889</v>
      </c>
      <c r="N59" s="8">
        <v>17732</v>
      </c>
      <c r="O59" s="54">
        <v>9.7916666666666666E-2</v>
      </c>
      <c r="P59" s="125">
        <f>((O59*60*24)*N59)/(60*60*24)</f>
        <v>28.937638888888888</v>
      </c>
    </row>
    <row r="60" spans="1:16" x14ac:dyDescent="0.25">
      <c r="A60" s="126" t="s">
        <v>372</v>
      </c>
      <c r="B60" s="59" t="s">
        <v>257</v>
      </c>
      <c r="C60" s="275" t="s">
        <v>343</v>
      </c>
      <c r="D60" s="8">
        <v>2739</v>
      </c>
      <c r="E60" s="16">
        <v>1.41</v>
      </c>
      <c r="F60" s="8">
        <v>3551</v>
      </c>
      <c r="G60" s="6">
        <f t="shared" si="10"/>
        <v>6.1912847222222211</v>
      </c>
      <c r="H60" s="6">
        <f t="shared" si="11"/>
        <v>7.6812409984391286</v>
      </c>
      <c r="I60" s="325">
        <f t="shared" si="9"/>
        <v>11887.266666666665</v>
      </c>
      <c r="J60" s="166">
        <f t="shared" si="13"/>
        <v>2.5007624195860023</v>
      </c>
      <c r="L60" s="60">
        <v>4349</v>
      </c>
      <c r="M60" s="222">
        <v>8.5416666666666655E-2</v>
      </c>
      <c r="N60" s="8">
        <v>1841</v>
      </c>
      <c r="O60" s="54">
        <v>5.7638888888888885E-2</v>
      </c>
      <c r="P60" s="125">
        <f t="shared" si="12"/>
        <v>1.7685532407407407</v>
      </c>
    </row>
    <row r="61" spans="1:16" x14ac:dyDescent="0.25">
      <c r="A61" s="126" t="s">
        <v>373</v>
      </c>
      <c r="B61" s="59" t="s">
        <v>257</v>
      </c>
      <c r="C61" s="275" t="s">
        <v>344</v>
      </c>
      <c r="D61" s="8">
        <v>370</v>
      </c>
      <c r="E61" s="17">
        <v>-0.3</v>
      </c>
      <c r="F61" s="8">
        <v>456</v>
      </c>
      <c r="G61" s="6">
        <f t="shared" si="10"/>
        <v>0.61506944444444445</v>
      </c>
      <c r="H61" s="6">
        <f t="shared" si="11"/>
        <v>0.76308825155404802</v>
      </c>
      <c r="I61" s="325">
        <f t="shared" si="9"/>
        <v>1180.9333333333334</v>
      </c>
      <c r="J61" s="168">
        <f t="shared" si="13"/>
        <v>-0.41931465536081125</v>
      </c>
      <c r="L61" s="60">
        <v>521</v>
      </c>
      <c r="M61" s="222">
        <v>7.0833333333333331E-2</v>
      </c>
      <c r="N61" s="8">
        <v>668</v>
      </c>
      <c r="O61" s="54">
        <v>9.5138888888888884E-2</v>
      </c>
      <c r="P61" s="125">
        <f t="shared" si="12"/>
        <v>1.059212962962963</v>
      </c>
    </row>
    <row r="62" spans="1:16" x14ac:dyDescent="0.25">
      <c r="A62" s="126" t="s">
        <v>374</v>
      </c>
      <c r="B62" s="1" t="s">
        <v>257</v>
      </c>
      <c r="C62" s="275" t="s">
        <v>345</v>
      </c>
      <c r="D62" s="8">
        <v>322</v>
      </c>
      <c r="E62" s="16">
        <v>0.12</v>
      </c>
      <c r="F62" s="8">
        <v>590</v>
      </c>
      <c r="G62" s="6">
        <f t="shared" si="10"/>
        <v>0.60416666666666663</v>
      </c>
      <c r="H62" s="6">
        <f t="shared" si="11"/>
        <v>0.74956167873097179</v>
      </c>
      <c r="I62" s="325">
        <f t="shared" si="9"/>
        <v>1160</v>
      </c>
      <c r="J62" s="166">
        <f t="shared" si="13"/>
        <v>0.33647396180039946</v>
      </c>
      <c r="L62" s="60">
        <v>725</v>
      </c>
      <c r="M62" s="222">
        <v>4.9999999999999996E-2</v>
      </c>
      <c r="N62" s="8">
        <v>662</v>
      </c>
      <c r="O62" s="54">
        <v>4.0972222222222222E-2</v>
      </c>
      <c r="P62" s="125">
        <f t="shared" si="12"/>
        <v>0.4520601851851852</v>
      </c>
    </row>
    <row r="63" spans="1:16" x14ac:dyDescent="0.25">
      <c r="A63" s="126" t="s">
        <v>375</v>
      </c>
      <c r="B63" s="1" t="s">
        <v>257</v>
      </c>
      <c r="C63" s="275" t="s">
        <v>346</v>
      </c>
      <c r="D63" s="8">
        <v>174</v>
      </c>
      <c r="E63" s="16">
        <v>0.5</v>
      </c>
      <c r="F63" s="8">
        <v>232</v>
      </c>
      <c r="G63" s="6">
        <f t="shared" si="10"/>
        <v>0.32374999999999998</v>
      </c>
      <c r="H63" s="6">
        <f t="shared" si="11"/>
        <v>0.40166167198204489</v>
      </c>
      <c r="I63" s="325">
        <f t="shared" si="9"/>
        <v>621.59999999999991</v>
      </c>
      <c r="J63" s="166">
        <f t="shared" si="13"/>
        <v>0.12206666934092823</v>
      </c>
      <c r="L63" s="60">
        <v>252</v>
      </c>
      <c r="M63" s="222">
        <v>7.7083333333333337E-2</v>
      </c>
      <c r="N63" s="8">
        <v>257</v>
      </c>
      <c r="O63" s="54">
        <v>6.7361111111111108E-2</v>
      </c>
      <c r="P63" s="125">
        <f t="shared" si="12"/>
        <v>0.28853009259259255</v>
      </c>
    </row>
    <row r="64" spans="1:16" x14ac:dyDescent="0.25">
      <c r="A64" s="126" t="s">
        <v>376</v>
      </c>
      <c r="B64" s="1" t="s">
        <v>257</v>
      </c>
      <c r="C64" s="275" t="s">
        <v>347</v>
      </c>
      <c r="D64" s="8">
        <v>871</v>
      </c>
      <c r="E64" s="176">
        <v>0.15</v>
      </c>
      <c r="F64" s="8">
        <v>1022</v>
      </c>
      <c r="G64" s="6">
        <f t="shared" si="10"/>
        <v>1.4937499999999999</v>
      </c>
      <c r="H64" s="6">
        <f t="shared" si="11"/>
        <v>1.8532266332762302</v>
      </c>
      <c r="I64" s="325">
        <f t="shared" si="9"/>
        <v>2868</v>
      </c>
      <c r="J64" s="166">
        <f t="shared" si="13"/>
        <v>0.32607243770870781</v>
      </c>
      <c r="L64" s="60">
        <v>1195</v>
      </c>
      <c r="M64" s="222">
        <v>7.4999999999999997E-2</v>
      </c>
      <c r="N64" s="8">
        <v>1145</v>
      </c>
      <c r="O64" s="54">
        <v>5.9027777777777783E-2</v>
      </c>
      <c r="P64" s="125">
        <f t="shared" si="12"/>
        <v>1.1264467592592593</v>
      </c>
    </row>
    <row r="65" spans="1:17" x14ac:dyDescent="0.25">
      <c r="A65" s="126" t="s">
        <v>377</v>
      </c>
      <c r="B65" s="1" t="s">
        <v>257</v>
      </c>
      <c r="C65" s="275" t="s">
        <v>348</v>
      </c>
      <c r="D65" s="8">
        <v>656</v>
      </c>
      <c r="E65" s="16">
        <v>0.55000000000000004</v>
      </c>
      <c r="F65" s="8">
        <v>766</v>
      </c>
      <c r="G65" s="6">
        <f t="shared" si="10"/>
        <v>2.0493055555555557</v>
      </c>
      <c r="H65" s="6">
        <f t="shared" si="11"/>
        <v>2.5424787516495382</v>
      </c>
      <c r="I65" s="325">
        <f t="shared" si="9"/>
        <v>3934.666666666667</v>
      </c>
      <c r="J65" s="166">
        <f t="shared" si="13"/>
        <v>1.103250023757484</v>
      </c>
      <c r="L65" s="60">
        <v>908</v>
      </c>
      <c r="M65" s="222">
        <v>0.13541666666666666</v>
      </c>
      <c r="N65" s="8">
        <v>619</v>
      </c>
      <c r="O65" s="54">
        <v>9.4444444444444442E-2</v>
      </c>
      <c r="P65" s="125">
        <f t="shared" si="12"/>
        <v>0.9743518518518518</v>
      </c>
    </row>
    <row r="66" spans="1:17" x14ac:dyDescent="0.25">
      <c r="A66" s="126" t="s">
        <v>1051</v>
      </c>
      <c r="B66" s="1" t="s">
        <v>257</v>
      </c>
      <c r="C66" s="275" t="s">
        <v>349</v>
      </c>
      <c r="D66" s="8">
        <v>78</v>
      </c>
      <c r="E66" s="170">
        <v>-0.12</v>
      </c>
      <c r="F66" s="8">
        <v>114</v>
      </c>
      <c r="G66" s="6">
        <f t="shared" si="10"/>
        <v>0.18206018518518516</v>
      </c>
      <c r="H66" s="6">
        <f t="shared" si="11"/>
        <v>0.22587366295858594</v>
      </c>
      <c r="I66" s="325">
        <f t="shared" si="9"/>
        <v>349.55555555555554</v>
      </c>
      <c r="J66" s="168">
        <f t="shared" si="13"/>
        <v>-3.1165311653116277E-2</v>
      </c>
      <c r="L66" s="60">
        <v>130</v>
      </c>
      <c r="M66" s="222">
        <v>8.4027777777777771E-2</v>
      </c>
      <c r="N66" s="8">
        <v>164</v>
      </c>
      <c r="O66" s="54">
        <v>6.8749999999999992E-2</v>
      </c>
      <c r="P66" s="125">
        <f t="shared" si="12"/>
        <v>0.18791666666666659</v>
      </c>
    </row>
    <row r="67" spans="1:17" x14ac:dyDescent="0.25">
      <c r="A67" s="126" t="s">
        <v>380</v>
      </c>
      <c r="B67" s="1" t="s">
        <v>257</v>
      </c>
      <c r="C67" s="275" t="s">
        <v>351</v>
      </c>
      <c r="D67" s="8">
        <v>147</v>
      </c>
      <c r="E67" s="16">
        <v>0.36</v>
      </c>
      <c r="F67" s="8">
        <v>161</v>
      </c>
      <c r="G67" s="6">
        <f>((M67*60*24)*L67)/(60*60*24)</f>
        <v>0.15909722222222222</v>
      </c>
      <c r="H67" s="6">
        <f>(G67/$G$42)*100</f>
        <v>0.19738457539915594</v>
      </c>
      <c r="I67" s="325">
        <f t="shared" si="9"/>
        <v>305.4666666666667</v>
      </c>
      <c r="J67" s="166">
        <f>(((G67/P67)*100)-100)/100</f>
        <v>0.5047619047619043</v>
      </c>
      <c r="L67" s="60">
        <v>174</v>
      </c>
      <c r="M67" s="222">
        <v>5.486111111111111E-2</v>
      </c>
      <c r="N67" s="8">
        <v>145</v>
      </c>
      <c r="O67" s="54">
        <v>4.3750000000000004E-2</v>
      </c>
      <c r="P67" s="125">
        <f>((O67*60*24)*N67)/(60*60*24)</f>
        <v>0.10572916666666669</v>
      </c>
    </row>
    <row r="68" spans="1:17" x14ac:dyDescent="0.25">
      <c r="A68" s="126" t="s">
        <v>381</v>
      </c>
      <c r="B68" s="149" t="s">
        <v>257</v>
      </c>
      <c r="C68" s="150" t="s">
        <v>352</v>
      </c>
      <c r="D68" s="151">
        <v>333</v>
      </c>
      <c r="E68" s="170">
        <v>-0.42</v>
      </c>
      <c r="F68" s="151">
        <v>362</v>
      </c>
      <c r="G68" s="6">
        <f t="shared" ref="G68:G69" si="18">((M68*60*24)*L68)/(60*60*24)</f>
        <v>0.56270833333333337</v>
      </c>
      <c r="H68" s="6">
        <f t="shared" ref="H68:H69" si="19">(G68/$G$42)*100</f>
        <v>0.69812623939736385</v>
      </c>
      <c r="I68" s="325">
        <f t="shared" ref="I68:I69" si="20">wertDE*G68*24</f>
        <v>1080.4000000000001</v>
      </c>
      <c r="J68" s="284">
        <f>(((G68/P68)*100)-100)/100</f>
        <v>-1.8682379026463991E-3</v>
      </c>
      <c r="L68" s="60">
        <v>438</v>
      </c>
      <c r="M68" s="222">
        <v>7.7083333333333337E-2</v>
      </c>
      <c r="N68" s="8">
        <v>727</v>
      </c>
      <c r="O68" s="222">
        <v>4.6527777777777779E-2</v>
      </c>
      <c r="P68" s="125">
        <f>((O68*60*24)*N68)/(60*60*24)</f>
        <v>0.56376157407407412</v>
      </c>
    </row>
    <row r="69" spans="1:17" x14ac:dyDescent="0.25">
      <c r="A69" s="126" t="s">
        <v>1052</v>
      </c>
      <c r="B69" s="9" t="s">
        <v>257</v>
      </c>
      <c r="C69" s="70" t="s">
        <v>1049</v>
      </c>
      <c r="D69" s="9">
        <v>704</v>
      </c>
      <c r="E69" s="127">
        <v>1.27</v>
      </c>
      <c r="F69" s="9">
        <v>723</v>
      </c>
      <c r="G69" s="12">
        <f t="shared" si="18"/>
        <v>1.781261574074074</v>
      </c>
      <c r="H69" s="12">
        <f t="shared" si="19"/>
        <v>2.20992896395355</v>
      </c>
      <c r="I69" s="326">
        <f t="shared" si="20"/>
        <v>3420.0222222222219</v>
      </c>
      <c r="J69" s="57">
        <f t="shared" ref="J69" si="21">(((G69/P69)*100)-100)/100</f>
        <v>2.7277703766501156</v>
      </c>
      <c r="L69" s="10">
        <v>823</v>
      </c>
      <c r="M69" s="186">
        <v>0.12986111111111112</v>
      </c>
      <c r="N69" s="10">
        <v>359</v>
      </c>
      <c r="O69" s="157">
        <v>7.9861111111111105E-2</v>
      </c>
      <c r="P69" s="156">
        <f>((O69*60*24)*N69)/(60*60*24)</f>
        <v>0.47783564814814805</v>
      </c>
    </row>
    <row r="72" spans="1:17" x14ac:dyDescent="0.25">
      <c r="A72" s="56" t="s">
        <v>455</v>
      </c>
      <c r="B72" s="42" t="s">
        <v>451</v>
      </c>
      <c r="C72" s="41"/>
      <c r="D72" s="41"/>
      <c r="E72" s="41"/>
      <c r="F72" s="41"/>
      <c r="G72" s="41"/>
      <c r="H72" s="41"/>
      <c r="I72" s="434" t="s">
        <v>1142</v>
      </c>
      <c r="J72" s="434"/>
    </row>
    <row r="73" spans="1:17" x14ac:dyDescent="0.25">
      <c r="C73" s="18"/>
    </row>
    <row r="74" spans="1:17" x14ac:dyDescent="0.25">
      <c r="B74" s="158" t="s">
        <v>87</v>
      </c>
      <c r="C74" s="11"/>
      <c r="D74" s="208" t="s">
        <v>80</v>
      </c>
      <c r="E74" s="209" t="s">
        <v>79</v>
      </c>
      <c r="F74" s="208" t="s">
        <v>78</v>
      </c>
      <c r="G74" s="208" t="s">
        <v>61</v>
      </c>
      <c r="H74" s="208" t="s">
        <v>103</v>
      </c>
      <c r="I74" s="208" t="s">
        <v>76</v>
      </c>
      <c r="J74" s="210" t="s">
        <v>279</v>
      </c>
      <c r="L74" s="432">
        <v>2016</v>
      </c>
      <c r="M74" s="435"/>
      <c r="N74" s="432">
        <v>2015</v>
      </c>
      <c r="O74" s="432"/>
    </row>
    <row r="75" spans="1:17" x14ac:dyDescent="0.25">
      <c r="A75" s="126" t="s">
        <v>505</v>
      </c>
      <c r="B75" s="35" t="s">
        <v>257</v>
      </c>
      <c r="C75" s="68" t="s">
        <v>16</v>
      </c>
      <c r="D75" s="36">
        <v>2722</v>
      </c>
      <c r="E75" s="37">
        <v>0.57999999999999996</v>
      </c>
      <c r="F75" s="80">
        <f>SUM(F76:F78)</f>
        <v>4284</v>
      </c>
      <c r="G75" s="38">
        <f>SUM(G76:G78)</f>
        <v>5.4483101851851856</v>
      </c>
      <c r="H75" s="38"/>
      <c r="I75" s="324">
        <f>SUM(I76:I78)</f>
        <v>10460.755555555555</v>
      </c>
      <c r="J75" s="165">
        <f>(((G75/P75)*100)-100)/100</f>
        <v>0.42905628988287875</v>
      </c>
      <c r="L75" s="218" t="s">
        <v>85</v>
      </c>
      <c r="M75" s="219" t="s">
        <v>86</v>
      </c>
      <c r="N75" s="218" t="s">
        <v>85</v>
      </c>
      <c r="O75" s="218" t="s">
        <v>86</v>
      </c>
      <c r="P75" s="136">
        <f>SUM(P76:P78)</f>
        <v>3.8125231481481485</v>
      </c>
      <c r="Q75" s="135" t="s">
        <v>280</v>
      </c>
    </row>
    <row r="76" spans="1:17" x14ac:dyDescent="0.25">
      <c r="A76" s="126" t="s">
        <v>506</v>
      </c>
      <c r="B76" s="1" t="s">
        <v>257</v>
      </c>
      <c r="C76" s="275" t="s">
        <v>475</v>
      </c>
      <c r="D76" s="8">
        <v>1883</v>
      </c>
      <c r="E76" s="16">
        <v>0.92</v>
      </c>
      <c r="F76" s="8">
        <v>2498</v>
      </c>
      <c r="G76" s="6">
        <f>((M76*60*24)*L76)/(60*60*24)</f>
        <v>3.6843171296296298</v>
      </c>
      <c r="H76" s="6">
        <f>(G76/$G$75)*100</f>
        <v>67.623116239744746</v>
      </c>
      <c r="I76" s="325">
        <f>wertDE*G76*24</f>
        <v>7073.8888888888887</v>
      </c>
      <c r="J76" s="166">
        <f>(((G76/P76)*100)-100)/100</f>
        <v>1.1766407286353129</v>
      </c>
      <c r="L76" s="151">
        <v>2975</v>
      </c>
      <c r="M76" s="279">
        <v>7.4305555555555555E-2</v>
      </c>
      <c r="N76" s="8">
        <v>1762</v>
      </c>
      <c r="O76" s="54">
        <v>5.7638888888888885E-2</v>
      </c>
      <c r="P76" s="125">
        <f>((O76*60*24)*N76)/(60*60*24)</f>
        <v>1.6926620370370371</v>
      </c>
    </row>
    <row r="77" spans="1:17" x14ac:dyDescent="0.25">
      <c r="A77" s="126" t="s">
        <v>507</v>
      </c>
      <c r="B77" s="1" t="s">
        <v>257</v>
      </c>
      <c r="C77" s="275" t="s">
        <v>503</v>
      </c>
      <c r="D77" s="8">
        <v>459</v>
      </c>
      <c r="E77" s="17">
        <v>-0.06</v>
      </c>
      <c r="F77" s="8">
        <v>1029</v>
      </c>
      <c r="G77" s="6">
        <f t="shared" ref="G77:G78" si="22">((M77*60*24)*L77)/(60*60*24)</f>
        <v>1.1806365740740741</v>
      </c>
      <c r="H77" s="6">
        <f t="shared" ref="H77:H78" si="23">(G77/$G$75)*100</f>
        <v>21.669775287104816</v>
      </c>
      <c r="I77" s="325">
        <f>wertDE*G77*24</f>
        <v>2266.8222222222221</v>
      </c>
      <c r="J77" s="168">
        <f t="shared" ref="J77:J78" si="24">(((G77/P77)*100)-100)/100</f>
        <v>-0.16489013328093791</v>
      </c>
      <c r="L77" s="151">
        <v>1229</v>
      </c>
      <c r="M77" s="222">
        <v>5.7638888888888885E-2</v>
      </c>
      <c r="N77" s="8">
        <v>1508</v>
      </c>
      <c r="O77" s="54">
        <v>5.6250000000000001E-2</v>
      </c>
      <c r="P77" s="125">
        <f t="shared" ref="P77:P78" si="25">((O77*60*24)*N77)/(60*60*24)</f>
        <v>1.4137500000000001</v>
      </c>
    </row>
    <row r="78" spans="1:17" x14ac:dyDescent="0.25">
      <c r="A78" s="126" t="s">
        <v>508</v>
      </c>
      <c r="B78" s="268"/>
      <c r="C78" s="70" t="s">
        <v>399</v>
      </c>
      <c r="D78" s="10">
        <v>465</v>
      </c>
      <c r="E78" s="127">
        <v>0.08</v>
      </c>
      <c r="F78" s="10">
        <v>757</v>
      </c>
      <c r="G78" s="12">
        <f t="shared" si="22"/>
        <v>0.58335648148148156</v>
      </c>
      <c r="H78" s="12">
        <f t="shared" si="23"/>
        <v>10.707108473150443</v>
      </c>
      <c r="I78" s="326">
        <f>wertDE*G78*24</f>
        <v>1120.0444444444447</v>
      </c>
      <c r="J78" s="53">
        <f t="shared" si="24"/>
        <v>-0.17384605297665887</v>
      </c>
      <c r="L78" s="10">
        <v>869</v>
      </c>
      <c r="M78" s="186">
        <v>4.027777777777778E-2</v>
      </c>
      <c r="N78" s="10">
        <v>984</v>
      </c>
      <c r="O78" s="157">
        <v>4.3055555555555562E-2</v>
      </c>
      <c r="P78" s="156">
        <f t="shared" si="25"/>
        <v>0.70611111111111124</v>
      </c>
    </row>
    <row r="81" spans="1:17" x14ac:dyDescent="0.25">
      <c r="A81" s="56" t="s">
        <v>457</v>
      </c>
      <c r="B81" s="42" t="s">
        <v>452</v>
      </c>
      <c r="C81" s="41"/>
      <c r="D81" s="41"/>
      <c r="E81" s="41"/>
      <c r="F81" s="41"/>
      <c r="G81" s="41"/>
      <c r="H81" s="41"/>
      <c r="I81" s="434" t="s">
        <v>1143</v>
      </c>
      <c r="J81" s="434"/>
    </row>
    <row r="82" spans="1:17" x14ac:dyDescent="0.25">
      <c r="C82" s="18"/>
    </row>
    <row r="83" spans="1:17" x14ac:dyDescent="0.25">
      <c r="B83" s="158" t="s">
        <v>87</v>
      </c>
      <c r="C83" s="11"/>
      <c r="D83" s="208" t="s">
        <v>80</v>
      </c>
      <c r="E83" s="209" t="s">
        <v>79</v>
      </c>
      <c r="F83" s="208" t="s">
        <v>78</v>
      </c>
      <c r="G83" s="208" t="s">
        <v>61</v>
      </c>
      <c r="H83" s="208" t="s">
        <v>103</v>
      </c>
      <c r="I83" s="208" t="s">
        <v>76</v>
      </c>
      <c r="J83" s="210" t="s">
        <v>279</v>
      </c>
      <c r="L83" s="432">
        <v>2016</v>
      </c>
      <c r="M83" s="435"/>
      <c r="N83" s="432">
        <v>2015</v>
      </c>
      <c r="O83" s="432"/>
    </row>
    <row r="84" spans="1:17" x14ac:dyDescent="0.25">
      <c r="A84" s="126" t="s">
        <v>542</v>
      </c>
      <c r="B84" s="35" t="s">
        <v>604</v>
      </c>
      <c r="C84" s="68" t="s">
        <v>18</v>
      </c>
      <c r="D84" s="36">
        <v>624</v>
      </c>
      <c r="E84" s="190" t="s">
        <v>77</v>
      </c>
      <c r="F84" s="80">
        <f>SUM(F85:F92)</f>
        <v>846</v>
      </c>
      <c r="G84" s="38">
        <f>SUM(G85:G92)</f>
        <v>0.79761574074074093</v>
      </c>
      <c r="H84" s="38"/>
      <c r="I84" s="39">
        <f>SUM(I85:I92)</f>
        <v>1531.4222222222224</v>
      </c>
      <c r="J84" s="190" t="s">
        <v>77</v>
      </c>
      <c r="L84" s="218" t="s">
        <v>85</v>
      </c>
      <c r="M84" s="219" t="s">
        <v>86</v>
      </c>
      <c r="N84" s="218" t="s">
        <v>85</v>
      </c>
      <c r="O84" s="218" t="s">
        <v>86</v>
      </c>
      <c r="P84" s="136">
        <f>SUM(P85:P92)</f>
        <v>0</v>
      </c>
      <c r="Q84" s="135" t="s">
        <v>280</v>
      </c>
    </row>
    <row r="85" spans="1:17" x14ac:dyDescent="0.25">
      <c r="A85" s="126" t="s">
        <v>543</v>
      </c>
      <c r="B85" s="1" t="s">
        <v>257</v>
      </c>
      <c r="C85" s="275" t="s">
        <v>475</v>
      </c>
      <c r="D85" s="8">
        <v>37</v>
      </c>
      <c r="E85" s="191" t="s">
        <v>77</v>
      </c>
      <c r="F85" s="8">
        <v>67</v>
      </c>
      <c r="G85" s="6">
        <f t="shared" ref="G85:G92" si="26">((M85*60*24)*L85)/(60*60*24)</f>
        <v>4.2303240740740738E-2</v>
      </c>
      <c r="H85" s="6">
        <f>(G85/$G$84)*100</f>
        <v>5.3037118727689574</v>
      </c>
      <c r="I85" s="7">
        <f t="shared" ref="I85:I92" si="27">wertDE*G85*24</f>
        <v>81.222222222222214</v>
      </c>
      <c r="J85" s="191" t="s">
        <v>77</v>
      </c>
      <c r="L85" s="281">
        <v>85</v>
      </c>
      <c r="M85" s="279">
        <v>2.9861111111111113E-2</v>
      </c>
      <c r="N85" s="281"/>
      <c r="O85" s="280"/>
      <c r="P85" s="179">
        <f>((O85*60*24)*N85)/(60*60*24)</f>
        <v>0</v>
      </c>
      <c r="Q85" s="135"/>
    </row>
    <row r="86" spans="1:17" x14ac:dyDescent="0.25">
      <c r="A86" s="126" t="s">
        <v>546</v>
      </c>
      <c r="B86" s="1" t="s">
        <v>257</v>
      </c>
      <c r="C86" s="275" t="s">
        <v>535</v>
      </c>
      <c r="D86" s="8">
        <v>69</v>
      </c>
      <c r="E86" s="191" t="s">
        <v>77</v>
      </c>
      <c r="F86" s="8">
        <v>110</v>
      </c>
      <c r="G86" s="6">
        <f t="shared" si="26"/>
        <v>6.8680555555555564E-2</v>
      </c>
      <c r="H86" s="6">
        <f t="shared" ref="H86:H92" si="28">(G86/$G$84)*100</f>
        <v>8.6107322169660723</v>
      </c>
      <c r="I86" s="7">
        <f t="shared" si="27"/>
        <v>131.86666666666667</v>
      </c>
      <c r="J86" s="191" t="s">
        <v>77</v>
      </c>
      <c r="L86" s="281">
        <v>129</v>
      </c>
      <c r="M86" s="279">
        <v>3.1944444444444449E-2</v>
      </c>
      <c r="N86" s="281"/>
      <c r="O86" s="280"/>
      <c r="P86" s="125">
        <f t="shared" ref="P86:P89" si="29">((O86*60*24)*N86)/(60*60*24)</f>
        <v>0</v>
      </c>
      <c r="Q86" s="135"/>
    </row>
    <row r="87" spans="1:17" x14ac:dyDescent="0.25">
      <c r="A87" s="126" t="s">
        <v>544</v>
      </c>
      <c r="B87" s="1" t="s">
        <v>257</v>
      </c>
      <c r="C87" s="275" t="s">
        <v>536</v>
      </c>
      <c r="D87" s="8">
        <v>350</v>
      </c>
      <c r="E87" s="191" t="s">
        <v>77</v>
      </c>
      <c r="F87" s="8">
        <v>413</v>
      </c>
      <c r="G87" s="6">
        <f t="shared" si="26"/>
        <v>0.45740740740740743</v>
      </c>
      <c r="H87" s="6">
        <f t="shared" si="28"/>
        <v>57.346838088051769</v>
      </c>
      <c r="I87" s="7">
        <f t="shared" si="27"/>
        <v>878.22222222222229</v>
      </c>
      <c r="J87" s="191" t="s">
        <v>77</v>
      </c>
      <c r="L87" s="281">
        <v>494</v>
      </c>
      <c r="M87" s="279">
        <v>5.5555555555555552E-2</v>
      </c>
      <c r="N87" s="281"/>
      <c r="O87" s="280"/>
      <c r="P87" s="125">
        <f t="shared" si="29"/>
        <v>0</v>
      </c>
      <c r="Q87" s="135"/>
    </row>
    <row r="88" spans="1:17" x14ac:dyDescent="0.25">
      <c r="A88" s="126" t="s">
        <v>547</v>
      </c>
      <c r="B88" s="1" t="s">
        <v>257</v>
      </c>
      <c r="C88" s="275" t="s">
        <v>537</v>
      </c>
      <c r="D88" s="8">
        <v>43</v>
      </c>
      <c r="E88" s="191" t="s">
        <v>77</v>
      </c>
      <c r="F88" s="8">
        <v>52</v>
      </c>
      <c r="G88" s="6">
        <f t="shared" si="26"/>
        <v>2.883101851851852E-2</v>
      </c>
      <c r="H88" s="6">
        <f t="shared" si="28"/>
        <v>3.6146501436573115</v>
      </c>
      <c r="I88" s="7">
        <f t="shared" si="27"/>
        <v>55.355555555555554</v>
      </c>
      <c r="J88" s="191" t="s">
        <v>77</v>
      </c>
      <c r="L88" s="281">
        <v>53</v>
      </c>
      <c r="M88" s="279">
        <v>3.2638888888888891E-2</v>
      </c>
      <c r="N88" s="281"/>
      <c r="O88" s="280"/>
      <c r="P88" s="125">
        <f t="shared" si="29"/>
        <v>0</v>
      </c>
      <c r="Q88" s="135"/>
    </row>
    <row r="89" spans="1:17" x14ac:dyDescent="0.25">
      <c r="A89" s="126" t="s">
        <v>545</v>
      </c>
      <c r="B89" s="143" t="s">
        <v>257</v>
      </c>
      <c r="C89" s="144" t="s">
        <v>538</v>
      </c>
      <c r="D89" s="145">
        <v>52</v>
      </c>
      <c r="E89" s="360" t="s">
        <v>77</v>
      </c>
      <c r="F89" s="145">
        <v>56</v>
      </c>
      <c r="G89" s="147">
        <f t="shared" si="26"/>
        <v>2.013888888888889E-2</v>
      </c>
      <c r="H89" s="6">
        <f t="shared" si="28"/>
        <v>2.5248860899091619</v>
      </c>
      <c r="I89" s="7">
        <f t="shared" si="27"/>
        <v>38.666666666666671</v>
      </c>
      <c r="J89" s="360" t="s">
        <v>77</v>
      </c>
      <c r="L89" s="281">
        <v>60</v>
      </c>
      <c r="M89" s="279">
        <v>2.013888888888889E-2</v>
      </c>
      <c r="N89" s="281"/>
      <c r="O89" s="280"/>
      <c r="P89" s="125">
        <f t="shared" si="29"/>
        <v>0</v>
      </c>
      <c r="Q89" s="135"/>
    </row>
    <row r="90" spans="1:17" x14ac:dyDescent="0.25">
      <c r="A90" s="126" t="s">
        <v>548</v>
      </c>
      <c r="B90" s="1" t="s">
        <v>257</v>
      </c>
      <c r="C90" s="275" t="s">
        <v>539</v>
      </c>
      <c r="D90" s="8">
        <v>9</v>
      </c>
      <c r="E90" s="191" t="s">
        <v>77</v>
      </c>
      <c r="F90" s="8">
        <v>10</v>
      </c>
      <c r="G90" s="6">
        <f t="shared" si="26"/>
        <v>2.5462962962962965E-3</v>
      </c>
      <c r="H90" s="6">
        <f t="shared" si="28"/>
        <v>0.31923847113793996</v>
      </c>
      <c r="I90" s="7">
        <f t="shared" si="27"/>
        <v>4.8888888888888893</v>
      </c>
      <c r="J90" s="191" t="s">
        <v>77</v>
      </c>
      <c r="L90" s="281">
        <v>10</v>
      </c>
      <c r="M90" s="279">
        <v>1.5277777777777777E-2</v>
      </c>
      <c r="N90" s="281"/>
      <c r="O90" s="280"/>
      <c r="P90" s="125">
        <f>((O90*60*24)*N90)/(60*60*24)</f>
        <v>0</v>
      </c>
      <c r="Q90" s="135"/>
    </row>
    <row r="91" spans="1:17" x14ac:dyDescent="0.25">
      <c r="A91" s="126" t="s">
        <v>549</v>
      </c>
      <c r="B91" s="1" t="s">
        <v>257</v>
      </c>
      <c r="C91" s="275" t="s">
        <v>540</v>
      </c>
      <c r="D91" s="8">
        <v>107</v>
      </c>
      <c r="E91" s="191" t="s">
        <v>77</v>
      </c>
      <c r="F91" s="8">
        <v>128</v>
      </c>
      <c r="G91" s="6">
        <f t="shared" si="26"/>
        <v>0.17274305555555555</v>
      </c>
      <c r="H91" s="6">
        <f t="shared" si="28"/>
        <v>21.65742809878979</v>
      </c>
      <c r="I91" s="7">
        <f t="shared" si="27"/>
        <v>331.66666666666669</v>
      </c>
      <c r="J91" s="191" t="s">
        <v>77</v>
      </c>
      <c r="L91" s="281">
        <v>199</v>
      </c>
      <c r="M91" s="279">
        <v>5.2083333333333336E-2</v>
      </c>
      <c r="N91" s="281"/>
      <c r="O91" s="280"/>
      <c r="P91" s="125">
        <f>((O91*60*24)*N91)/(60*60*24)</f>
        <v>0</v>
      </c>
      <c r="Q91" s="135"/>
    </row>
    <row r="92" spans="1:17" x14ac:dyDescent="0.25">
      <c r="A92" s="126" t="s">
        <v>550</v>
      </c>
      <c r="B92" s="9" t="s">
        <v>257</v>
      </c>
      <c r="C92" s="70" t="s">
        <v>541</v>
      </c>
      <c r="D92" s="10">
        <v>8</v>
      </c>
      <c r="E92" s="193" t="s">
        <v>77</v>
      </c>
      <c r="F92" s="10">
        <v>10</v>
      </c>
      <c r="G92" s="12">
        <f t="shared" si="26"/>
        <v>4.9652777777777777E-3</v>
      </c>
      <c r="H92" s="12">
        <f t="shared" si="28"/>
        <v>0.62251501871898296</v>
      </c>
      <c r="I92" s="13">
        <f t="shared" si="27"/>
        <v>9.5333333333333332</v>
      </c>
      <c r="J92" s="193" t="s">
        <v>77</v>
      </c>
      <c r="L92" s="283">
        <v>13</v>
      </c>
      <c r="M92" s="285">
        <v>2.2916666666666669E-2</v>
      </c>
      <c r="N92" s="283"/>
      <c r="O92" s="286"/>
      <c r="P92" s="156">
        <f>((O92*60*24)*N92)/(60*60*24)</f>
        <v>0</v>
      </c>
      <c r="Q92" s="135"/>
    </row>
  </sheetData>
  <mergeCells count="16">
    <mergeCell ref="I72:J72"/>
    <mergeCell ref="L74:M74"/>
    <mergeCell ref="N74:O74"/>
    <mergeCell ref="I81:J81"/>
    <mergeCell ref="L83:M83"/>
    <mergeCell ref="N83:O83"/>
    <mergeCell ref="I39:J39"/>
    <mergeCell ref="L41:M41"/>
    <mergeCell ref="N41:O41"/>
    <mergeCell ref="F2:J2"/>
    <mergeCell ref="I9:J9"/>
    <mergeCell ref="L11:M11"/>
    <mergeCell ref="N11:O11"/>
    <mergeCell ref="I24:J24"/>
    <mergeCell ref="L26:M26"/>
    <mergeCell ref="N26:O26"/>
  </mergeCells>
  <hyperlinks>
    <hyperlink ref="I39" r:id="rId1"/>
    <hyperlink ref="I9" r:id="rId2"/>
    <hyperlink ref="F2" r:id="rId3"/>
    <hyperlink ref="I24" r:id="rId4"/>
    <hyperlink ref="C12" r:id="rId5"/>
    <hyperlink ref="C13" r:id="rId6"/>
    <hyperlink ref="C14" r:id="rId7"/>
    <hyperlink ref="C15" r:id="rId8"/>
    <hyperlink ref="C16" r:id="rId9"/>
    <hyperlink ref="C17" r:id="rId10"/>
    <hyperlink ref="C18" r:id="rId11"/>
    <hyperlink ref="C19" r:id="rId12"/>
    <hyperlink ref="C20" r:id="rId13"/>
    <hyperlink ref="C21" r:id="rId14"/>
    <hyperlink ref="C27" r:id="rId15"/>
    <hyperlink ref="C28" r:id="rId16"/>
    <hyperlink ref="C29" r:id="rId17"/>
    <hyperlink ref="C30" r:id="rId18"/>
    <hyperlink ref="C31" r:id="rId19"/>
    <hyperlink ref="C32" r:id="rId20"/>
    <hyperlink ref="C33" r:id="rId21"/>
    <hyperlink ref="C34" r:id="rId22"/>
    <hyperlink ref="C35" r:id="rId23"/>
    <hyperlink ref="C36" r:id="rId24"/>
    <hyperlink ref="C42" r:id="rId25"/>
    <hyperlink ref="C43" r:id="rId26"/>
    <hyperlink ref="C44" r:id="rId27"/>
    <hyperlink ref="C45" r:id="rId28"/>
    <hyperlink ref="C48" r:id="rId29"/>
    <hyperlink ref="C49" r:id="rId30"/>
    <hyperlink ref="C50" r:id="rId31"/>
    <hyperlink ref="C52" r:id="rId32"/>
    <hyperlink ref="C53" r:id="rId33"/>
    <hyperlink ref="C55" r:id="rId34"/>
    <hyperlink ref="C56" r:id="rId35"/>
    <hyperlink ref="C57" r:id="rId36"/>
    <hyperlink ref="C58" r:id="rId37"/>
    <hyperlink ref="C59" r:id="rId38"/>
    <hyperlink ref="C60" r:id="rId39"/>
    <hyperlink ref="C61" r:id="rId40"/>
    <hyperlink ref="C62" r:id="rId41"/>
    <hyperlink ref="C63" r:id="rId42"/>
    <hyperlink ref="C64" r:id="rId43"/>
    <hyperlink ref="C65" r:id="rId44"/>
    <hyperlink ref="C66" r:id="rId45"/>
    <hyperlink ref="C54" r:id="rId46"/>
    <hyperlink ref="C67" r:id="rId47"/>
    <hyperlink ref="C68" r:id="rId48"/>
    <hyperlink ref="D11" location="leg.sessions" display="Sessions"/>
    <hyperlink ref="E11" location="leg.trend" display="Trend"/>
    <hyperlink ref="F11" location="leg.uniquePageviews" display="uniquePageviews"/>
    <hyperlink ref="G11" location="leg.interventionstage" display="Interventionstage"/>
    <hyperlink ref="H11" location="leg.proz.verteilung" display="% Verteilung"/>
    <hyperlink ref="I11" location="leg.wert" display="Wert"/>
    <hyperlink ref="J11" location="leg.verlauf" display="Verlauf"/>
    <hyperlink ref="D26" location="leg.sessions" display="Sessions"/>
    <hyperlink ref="E26" location="leg.trend" display="Trend"/>
    <hyperlink ref="F26" location="leg.uniquePageviews" display="uniquePageviews"/>
    <hyperlink ref="G26" location="leg.interventionstage" display="Interventionstage"/>
    <hyperlink ref="H26" location="leg.proz.verteilung" display="% Verteilung"/>
    <hyperlink ref="I26" location="leg.wert" display="Wert"/>
    <hyperlink ref="J26" location="leg.verlauf" display="Verlauf"/>
    <hyperlink ref="D41" location="leg.sessions" display="Sessions"/>
    <hyperlink ref="E41" location="leg.trend" display="Trend"/>
    <hyperlink ref="G41" location="leg.interventionstage" display="Interventionstage"/>
    <hyperlink ref="H41" location="leg.proz.verteilung" display="% Verteilung"/>
    <hyperlink ref="I41" location="leg.wert" display="Wert"/>
    <hyperlink ref="J41" location="leg.verlauf" display="Verlauf"/>
    <hyperlink ref="D4" location="leg.sessions" display="Sessions"/>
    <hyperlink ref="E4" location="leg.trend" display="Trend"/>
    <hyperlink ref="F4" location="leg.uniquePageviews" display="uniquePageviews"/>
    <hyperlink ref="B4" location="leg.onlineseit" display="Online seit…"/>
    <hyperlink ref="B11" location="leg.onlineseit" display="Online seit…"/>
    <hyperlink ref="B26" location="leg.onlineseit" display="Online seit…"/>
    <hyperlink ref="B41" location="leg.onlineseit" display="Online seit…"/>
    <hyperlink ref="L12" location="leg.pageviews" display="pageviews"/>
    <hyperlink ref="M12" location="leg.avgTimeOnPage" display="avgTimeOnPage"/>
    <hyperlink ref="N12" location="leg.pageviews" display="pageviews"/>
    <hyperlink ref="O12" location="leg.avgTimeOnPage" display="avgTimeOnPage"/>
    <hyperlink ref="L27" location="leg.pageviews" display="pageviews"/>
    <hyperlink ref="M27" location="leg.avgTimeOnPage" display="avgTimeOnPage"/>
    <hyperlink ref="N27" location="leg.pageviews" display="pageviews"/>
    <hyperlink ref="O27" location="leg.avgTimeOnPage" display="avgTimeOnPage"/>
    <hyperlink ref="L42" location="leg.pageviews" display="pageviews"/>
    <hyperlink ref="M42" location="leg.avgTimeOnPage" display="avgTimeOnPage"/>
    <hyperlink ref="N42" location="leg.pageviews" display="pageviews"/>
    <hyperlink ref="O42" location="leg.avgTimeOnPage" display="avgTimeOnPage"/>
    <hyperlink ref="F41" location="leg.uniquePageviews" display="uniquePageviews"/>
    <hyperlink ref="C5" r:id="rId49"/>
    <hyperlink ref="C6" r:id="rId50"/>
    <hyperlink ref="C46" r:id="rId51"/>
    <hyperlink ref="C47" r:id="rId52"/>
    <hyperlink ref="C51" r:id="rId53"/>
    <hyperlink ref="C69" r:id="rId54"/>
    <hyperlink ref="C75" r:id="rId55"/>
    <hyperlink ref="C76" r:id="rId56"/>
    <hyperlink ref="C77" r:id="rId57"/>
    <hyperlink ref="C78" r:id="rId58"/>
    <hyperlink ref="D74" location="leg.sessions" display="Sessions"/>
    <hyperlink ref="E74" location="leg.trend" display="Trend"/>
    <hyperlink ref="F74" location="leg.uniquePageviews" display="uniquePageviews"/>
    <hyperlink ref="G74" location="leg.interventionstage" display="Interventionstage"/>
    <hyperlink ref="H74" location="leg.proz.verteilung" display="% Verteilung"/>
    <hyperlink ref="I74" location="leg.wert" display="Wert"/>
    <hyperlink ref="J74" location="leg.verlauf" display="Verlauf"/>
    <hyperlink ref="B74" location="leg.onlineseit" display="Online seit…"/>
    <hyperlink ref="L75" location="leg.pageviews" display="pageviews"/>
    <hyperlink ref="M75" location="leg.avgTimeOnPage" display="avgTimeOnPage"/>
    <hyperlink ref="N75" location="leg.pageviews" display="pageviews"/>
    <hyperlink ref="O75" location="leg.avgTimeOnPage" display="avgTimeOnPage"/>
    <hyperlink ref="I72" r:id="rId59"/>
    <hyperlink ref="I81" r:id="rId60"/>
    <hyperlink ref="C84" r:id="rId61"/>
    <hyperlink ref="C85" r:id="rId62"/>
    <hyperlink ref="C86" r:id="rId63"/>
    <hyperlink ref="C87" r:id="rId64"/>
    <hyperlink ref="C88" r:id="rId65"/>
    <hyperlink ref="C89" r:id="rId66"/>
    <hyperlink ref="C90" r:id="rId67"/>
    <hyperlink ref="C91" r:id="rId68"/>
    <hyperlink ref="C92" r:id="rId69"/>
    <hyperlink ref="D83" location="leg.sessions" display="Sessions"/>
    <hyperlink ref="E83" location="leg.trend" display="Trend"/>
    <hyperlink ref="F83" location="leg.uniquePageviews" display="uniquePageviews"/>
    <hyperlink ref="G83" location="leg.interventionstage" display="Interventionstage"/>
    <hyperlink ref="H83" location="leg.proz.verteilung" display="% Verteilung"/>
    <hyperlink ref="I83" location="leg.wert" display="Wert"/>
    <hyperlink ref="J83" location="leg.verlauf" display="Verlauf"/>
    <hyperlink ref="B83" location="leg.onlineseit" display="Online seit…"/>
    <hyperlink ref="L84" location="leg.pageviews" display="pageviews"/>
    <hyperlink ref="M84" location="leg.avgTimeOnPage" display="avgTimeOnPage"/>
    <hyperlink ref="N84" location="leg.pageviews" display="pageviews"/>
    <hyperlink ref="O84" location="leg.avgTimeOnPage" display="avgTimeOnPage"/>
  </hyperlinks>
  <pageMargins left="0.7" right="0.7" top="0.78740157499999996" bottom="0.78740157499999996" header="0.3" footer="0.3"/>
  <pageSetup paperSize="9" orientation="portrait" r:id="rId70"/>
  <drawing r:id="rId7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H32"/>
  <sheetViews>
    <sheetView topLeftCell="A4" workbookViewId="0">
      <selection activeCell="I25" sqref="I25:I27"/>
    </sheetView>
  </sheetViews>
  <sheetFormatPr baseColWidth="10" defaultRowHeight="15.75" x14ac:dyDescent="0.25"/>
  <cols>
    <col min="1" max="1" width="2.77734375" customWidth="1"/>
    <col min="2" max="2" width="8.88671875" customWidth="1"/>
    <col min="3" max="3" width="25.21875" customWidth="1"/>
    <col min="4" max="5" width="15.109375" customWidth="1"/>
    <col min="6" max="6" width="10.88671875" customWidth="1"/>
    <col min="7" max="7" width="13" customWidth="1"/>
  </cols>
  <sheetData>
    <row r="2" spans="1:8" x14ac:dyDescent="0.25">
      <c r="B2" s="42" t="s">
        <v>139</v>
      </c>
      <c r="C2" s="41"/>
      <c r="D2" s="41"/>
      <c r="E2" s="41"/>
      <c r="F2" s="434" t="s">
        <v>1144</v>
      </c>
      <c r="G2" s="434"/>
    </row>
    <row r="3" spans="1:8" x14ac:dyDescent="0.25">
      <c r="B3" s="1"/>
      <c r="C3" s="18"/>
      <c r="D3" s="18"/>
      <c r="E3" s="1"/>
      <c r="F3" s="1"/>
      <c r="G3" s="1"/>
    </row>
    <row r="4" spans="1:8" ht="31.5" x14ac:dyDescent="0.25">
      <c r="B4" s="158" t="s">
        <v>87</v>
      </c>
      <c r="C4" s="11"/>
      <c r="D4" s="208" t="s">
        <v>78</v>
      </c>
      <c r="E4" s="19" t="s">
        <v>136</v>
      </c>
      <c r="F4" s="208" t="s">
        <v>137</v>
      </c>
      <c r="G4" s="213" t="s">
        <v>717</v>
      </c>
      <c r="H4" s="214" t="s">
        <v>718</v>
      </c>
    </row>
    <row r="5" spans="1:8" x14ac:dyDescent="0.25">
      <c r="A5" s="187" t="s">
        <v>583</v>
      </c>
      <c r="B5" s="35" t="s">
        <v>257</v>
      </c>
      <c r="C5" s="68" t="s">
        <v>138</v>
      </c>
      <c r="D5" s="296">
        <v>253</v>
      </c>
      <c r="E5" s="79">
        <f>SUM(E6:E10)</f>
        <v>27</v>
      </c>
      <c r="F5" s="80">
        <f>SUM(F6:F10)</f>
        <v>818</v>
      </c>
      <c r="G5" s="342">
        <v>5.0000000000000001E-3</v>
      </c>
      <c r="H5" s="36"/>
    </row>
    <row r="6" spans="1:8" x14ac:dyDescent="0.25">
      <c r="A6" s="187" t="s">
        <v>584</v>
      </c>
      <c r="B6" s="59" t="s">
        <v>257</v>
      </c>
      <c r="C6" s="275" t="s">
        <v>6</v>
      </c>
      <c r="D6" s="1">
        <v>193</v>
      </c>
      <c r="E6" s="1">
        <v>6</v>
      </c>
      <c r="F6" s="8">
        <v>177</v>
      </c>
      <c r="G6" s="166">
        <v>0.57999999999999996</v>
      </c>
      <c r="H6" s="8">
        <f>(F6*100)/$F$5</f>
        <v>21.638141809290953</v>
      </c>
    </row>
    <row r="7" spans="1:8" x14ac:dyDescent="0.25">
      <c r="A7" s="187" t="s">
        <v>585</v>
      </c>
      <c r="B7" s="59" t="s">
        <v>1153</v>
      </c>
      <c r="C7" s="275" t="s">
        <v>7</v>
      </c>
      <c r="D7" s="1">
        <v>157</v>
      </c>
      <c r="E7" s="1">
        <v>5</v>
      </c>
      <c r="F7" s="8">
        <v>138</v>
      </c>
      <c r="G7" s="191" t="s">
        <v>77</v>
      </c>
      <c r="H7" s="8">
        <f t="shared" ref="H7:H10" si="0">(F7*100)/$F$5</f>
        <v>16.87041564792176</v>
      </c>
    </row>
    <row r="8" spans="1:8" x14ac:dyDescent="0.25">
      <c r="A8" s="187" t="s">
        <v>594</v>
      </c>
      <c r="B8" s="59" t="s">
        <v>257</v>
      </c>
      <c r="C8" s="275" t="s">
        <v>8</v>
      </c>
      <c r="D8" s="1">
        <v>212</v>
      </c>
      <c r="E8" s="1">
        <v>9</v>
      </c>
      <c r="F8" s="8">
        <v>371</v>
      </c>
      <c r="G8" s="168">
        <v>-0.27</v>
      </c>
      <c r="H8" s="8">
        <f t="shared" si="0"/>
        <v>45.354523227383865</v>
      </c>
    </row>
    <row r="9" spans="1:8" x14ac:dyDescent="0.25">
      <c r="A9" s="187" t="s">
        <v>587</v>
      </c>
      <c r="B9" s="59" t="s">
        <v>257</v>
      </c>
      <c r="C9" s="275" t="s">
        <v>16</v>
      </c>
      <c r="D9" s="1">
        <v>119</v>
      </c>
      <c r="E9" s="1">
        <v>3</v>
      </c>
      <c r="F9" s="8">
        <v>117</v>
      </c>
      <c r="G9" s="168">
        <v>-0.39</v>
      </c>
      <c r="H9" s="8">
        <f t="shared" si="0"/>
        <v>14.30317848410758</v>
      </c>
    </row>
    <row r="10" spans="1:8" x14ac:dyDescent="0.25">
      <c r="A10" s="187" t="s">
        <v>588</v>
      </c>
      <c r="B10" s="9" t="s">
        <v>604</v>
      </c>
      <c r="C10" s="70" t="s">
        <v>18</v>
      </c>
      <c r="D10" s="9">
        <v>22</v>
      </c>
      <c r="E10" s="9">
        <v>4</v>
      </c>
      <c r="F10" s="10">
        <v>15</v>
      </c>
      <c r="G10" s="193" t="s">
        <v>77</v>
      </c>
      <c r="H10" s="10">
        <f t="shared" si="0"/>
        <v>1.8337408312958434</v>
      </c>
    </row>
    <row r="13" spans="1:8" x14ac:dyDescent="0.25">
      <c r="B13" s="42" t="s">
        <v>1145</v>
      </c>
      <c r="C13" s="41"/>
      <c r="D13" s="41"/>
      <c r="E13" s="41"/>
      <c r="F13" s="276"/>
      <c r="G13" s="86"/>
    </row>
    <row r="14" spans="1:8" x14ac:dyDescent="0.25">
      <c r="B14" s="1"/>
      <c r="C14" s="18"/>
      <c r="D14" s="18"/>
      <c r="E14" s="1"/>
      <c r="F14" s="1"/>
    </row>
    <row r="15" spans="1:8" x14ac:dyDescent="0.25">
      <c r="B15" s="158" t="s">
        <v>87</v>
      </c>
      <c r="C15" s="11"/>
      <c r="D15" s="208" t="s">
        <v>78</v>
      </c>
      <c r="E15" s="208" t="s">
        <v>79</v>
      </c>
      <c r="F15" s="209" t="s">
        <v>137</v>
      </c>
      <c r="G15" s="210" t="s">
        <v>142</v>
      </c>
    </row>
    <row r="16" spans="1:8" x14ac:dyDescent="0.25">
      <c r="B16" s="59"/>
      <c r="C16" s="71" t="s">
        <v>28</v>
      </c>
      <c r="D16" s="84">
        <v>188</v>
      </c>
      <c r="E16" s="96">
        <v>-0.22</v>
      </c>
      <c r="F16" s="85">
        <v>58</v>
      </c>
    </row>
    <row r="17" spans="2:7" x14ac:dyDescent="0.25">
      <c r="B17" s="1"/>
      <c r="C17" s="138" t="s">
        <v>43</v>
      </c>
      <c r="D17" s="8">
        <v>127</v>
      </c>
      <c r="E17" s="16">
        <v>0.22</v>
      </c>
    </row>
    <row r="18" spans="2:7" x14ac:dyDescent="0.25">
      <c r="B18" s="9"/>
      <c r="C18" s="66" t="s">
        <v>44</v>
      </c>
      <c r="D18" s="10">
        <v>546</v>
      </c>
      <c r="E18" s="127">
        <v>0.38</v>
      </c>
      <c r="F18" s="98"/>
      <c r="G18" s="66"/>
    </row>
    <row r="21" spans="2:7" x14ac:dyDescent="0.25">
      <c r="B21" s="42" t="s">
        <v>1146</v>
      </c>
      <c r="C21" s="41"/>
      <c r="D21" s="41"/>
      <c r="E21" s="44" t="s">
        <v>1147</v>
      </c>
    </row>
    <row r="22" spans="2:7" x14ac:dyDescent="0.25">
      <c r="B22" s="1"/>
      <c r="C22" s="18"/>
      <c r="D22" s="1"/>
      <c r="E22" s="1"/>
      <c r="F22" s="1"/>
    </row>
    <row r="23" spans="2:7" x14ac:dyDescent="0.25">
      <c r="B23" s="158" t="s">
        <v>87</v>
      </c>
      <c r="C23" s="11"/>
      <c r="D23" s="158" t="s">
        <v>78</v>
      </c>
      <c r="E23" s="208" t="s">
        <v>79</v>
      </c>
      <c r="F23" s="208" t="s">
        <v>137</v>
      </c>
    </row>
    <row r="24" spans="2:7" x14ac:dyDescent="0.25">
      <c r="B24" s="35"/>
      <c r="C24" s="67" t="s">
        <v>1148</v>
      </c>
      <c r="D24" s="80">
        <f>SUM(D25:D32)</f>
        <v>477</v>
      </c>
      <c r="E24" s="52"/>
      <c r="F24" s="101" t="s">
        <v>77</v>
      </c>
    </row>
    <row r="25" spans="2:7" x14ac:dyDescent="0.25">
      <c r="B25" s="1"/>
      <c r="C25" t="s">
        <v>1154</v>
      </c>
      <c r="D25" s="8">
        <v>192</v>
      </c>
      <c r="E25" s="17">
        <v>-0.35</v>
      </c>
      <c r="F25" s="8"/>
    </row>
    <row r="26" spans="2:7" x14ac:dyDescent="0.25">
      <c r="B26" s="1"/>
      <c r="C26" t="s">
        <v>169</v>
      </c>
      <c r="D26" s="8">
        <v>22</v>
      </c>
      <c r="E26" s="17">
        <v>-0.45</v>
      </c>
      <c r="F26" s="8"/>
    </row>
    <row r="27" spans="2:7" x14ac:dyDescent="0.25">
      <c r="B27" s="1"/>
      <c r="C27" t="s">
        <v>170</v>
      </c>
      <c r="D27" s="8">
        <v>81</v>
      </c>
      <c r="E27" s="16">
        <v>0.8</v>
      </c>
      <c r="F27" s="8"/>
    </row>
    <row r="28" spans="2:7" x14ac:dyDescent="0.25">
      <c r="B28" s="1"/>
      <c r="C28" t="s">
        <v>171</v>
      </c>
      <c r="D28" s="8">
        <v>6</v>
      </c>
      <c r="E28" s="170">
        <v>-0.54</v>
      </c>
      <c r="F28" s="8">
        <v>1</v>
      </c>
    </row>
    <row r="29" spans="2:7" x14ac:dyDescent="0.25">
      <c r="B29" s="1"/>
      <c r="C29" t="s">
        <v>172</v>
      </c>
      <c r="D29" s="8">
        <v>15</v>
      </c>
      <c r="E29" s="17">
        <v>-0.12</v>
      </c>
      <c r="F29" s="8">
        <v>5</v>
      </c>
    </row>
    <row r="30" spans="2:7" x14ac:dyDescent="0.25">
      <c r="B30" s="1"/>
      <c r="C30" t="s">
        <v>173</v>
      </c>
      <c r="D30" s="8">
        <v>84</v>
      </c>
      <c r="E30" s="176">
        <v>0.83</v>
      </c>
      <c r="F30" s="8">
        <v>1</v>
      </c>
    </row>
    <row r="31" spans="2:7" x14ac:dyDescent="0.25">
      <c r="B31" s="1"/>
      <c r="C31" t="s">
        <v>174</v>
      </c>
      <c r="D31" s="8">
        <v>72</v>
      </c>
      <c r="E31" s="16">
        <v>2.4300000000000002</v>
      </c>
      <c r="F31" s="8"/>
    </row>
    <row r="32" spans="2:7" x14ac:dyDescent="0.25">
      <c r="B32" s="29"/>
      <c r="C32" s="66" t="s">
        <v>175</v>
      </c>
      <c r="D32" s="10">
        <v>5</v>
      </c>
      <c r="E32" s="57">
        <v>0.25</v>
      </c>
      <c r="F32" s="10"/>
    </row>
  </sheetData>
  <mergeCells count="1">
    <mergeCell ref="F2:G2"/>
  </mergeCells>
  <hyperlinks>
    <hyperlink ref="F2" r:id="rId1"/>
    <hyperlink ref="C6" r:id="rId2"/>
    <hyperlink ref="C7" r:id="rId3"/>
    <hyperlink ref="C8" r:id="rId4"/>
    <hyperlink ref="C9" r:id="rId5"/>
    <hyperlink ref="C10" r:id="rId6"/>
    <hyperlink ref="C5" r:id="rId7"/>
    <hyperlink ref="D4" location="leg.uniquePageviews" display="uniquePageviews"/>
    <hyperlink ref="F4" location="leg.download" display="Downloads"/>
    <hyperlink ref="D15" location="leg.uniquePageviews" display="uniquePageviews"/>
    <hyperlink ref="E15" location="leg.trend" display="Trend"/>
    <hyperlink ref="F15" location="leg.download" display="Downloads"/>
    <hyperlink ref="G15" location="leg.videostatistiken" display="Videostatistiken"/>
    <hyperlink ref="B4" location="leg.onlineseit" display="Online seit…"/>
    <hyperlink ref="B15" location="leg.onlineseit" display="Online seit…"/>
    <hyperlink ref="E21" r:id="rId8"/>
    <hyperlink ref="B23" location="leg.onlineseit" display="Online seit…"/>
    <hyperlink ref="D23" location="leg.uniquePageviews" display="uniquePageviews"/>
    <hyperlink ref="E23" location="leg.trend" display="Trend"/>
    <hyperlink ref="F23" location="leg.download" display="Downloads"/>
    <hyperlink ref="C16" r:id="rId9"/>
    <hyperlink ref="C17" r:id="rId10"/>
  </hyperlinks>
  <pageMargins left="0.7" right="0.7" top="0.78740157499999996" bottom="0.78740157499999996" header="0.3" footer="0.3"/>
  <pageSetup paperSize="271" orientation="landscape" horizontalDpi="300" verticalDpi="300" r:id="rId11"/>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P186"/>
  <sheetViews>
    <sheetView zoomScaleNormal="100" workbookViewId="0"/>
  </sheetViews>
  <sheetFormatPr baseColWidth="10" defaultRowHeight="15.75" x14ac:dyDescent="0.25"/>
  <cols>
    <col min="1" max="1" width="6.5546875" customWidth="1"/>
    <col min="2" max="2" width="9" customWidth="1"/>
    <col min="3" max="3" width="11" customWidth="1"/>
    <col min="4" max="4" width="26.21875" customWidth="1"/>
    <col min="5" max="5" width="8.88671875" customWidth="1"/>
    <col min="6" max="6" width="7" customWidth="1"/>
    <col min="7" max="7" width="13.88671875" customWidth="1"/>
    <col min="8" max="8" width="12.6640625" customWidth="1"/>
    <col min="9" max="9" width="12.21875" customWidth="1"/>
    <col min="10" max="10" width="12.109375" customWidth="1"/>
    <col min="11" max="11" width="11.109375" customWidth="1"/>
    <col min="12" max="12" width="8.6640625" customWidth="1"/>
    <col min="14" max="14" width="9.6640625" customWidth="1"/>
    <col min="15" max="15" width="20.88671875" customWidth="1"/>
  </cols>
  <sheetData>
    <row r="3" spans="1:16" x14ac:dyDescent="0.25">
      <c r="A3" s="42" t="s">
        <v>1166</v>
      </c>
      <c r="B3" s="41"/>
      <c r="C3" s="41"/>
      <c r="D3" s="41"/>
      <c r="E3" s="41"/>
      <c r="F3" s="41"/>
      <c r="G3" s="41"/>
      <c r="H3" s="41"/>
      <c r="I3" s="41"/>
      <c r="J3" s="47"/>
      <c r="K3" s="47"/>
      <c r="L3" s="47"/>
    </row>
    <row r="5" spans="1:16" x14ac:dyDescent="0.25">
      <c r="B5" s="158" t="s">
        <v>87</v>
      </c>
      <c r="C5" s="65" t="s">
        <v>128</v>
      </c>
      <c r="D5" s="11"/>
      <c r="E5" s="208" t="s">
        <v>80</v>
      </c>
      <c r="F5" s="209"/>
      <c r="G5" s="208" t="s">
        <v>78</v>
      </c>
      <c r="H5" s="208" t="s">
        <v>61</v>
      </c>
      <c r="I5" s="208"/>
      <c r="J5" s="208" t="s">
        <v>62</v>
      </c>
      <c r="K5" s="208" t="s">
        <v>66</v>
      </c>
      <c r="L5" s="210" t="s">
        <v>279</v>
      </c>
    </row>
    <row r="6" spans="1:16" x14ac:dyDescent="0.25">
      <c r="B6" s="67"/>
      <c r="C6" s="35"/>
      <c r="D6" s="35" t="s">
        <v>1156</v>
      </c>
      <c r="E6" s="80">
        <f>SUM(E7:E26)</f>
        <v>393222</v>
      </c>
      <c r="F6" s="37"/>
      <c r="G6" s="80">
        <f>SUM(G7:G26)</f>
        <v>722889</v>
      </c>
      <c r="H6" s="399">
        <f>SUM(H7:H26)</f>
        <v>1147.8770601851854</v>
      </c>
      <c r="I6" s="39"/>
      <c r="J6" s="39">
        <f>SUM(J7:J26)</f>
        <v>2645846.2913466669</v>
      </c>
      <c r="K6" s="324">
        <f>SUM(K7:K26)</f>
        <v>2468638.1411111108</v>
      </c>
      <c r="L6" s="271">
        <f>(((H6/O6)*100)-100)/100</f>
        <v>0.17464507332854695</v>
      </c>
      <c r="O6" s="136">
        <f>SUM(O7:O26)</f>
        <v>977.21182870370365</v>
      </c>
      <c r="P6" s="135" t="s">
        <v>280</v>
      </c>
    </row>
    <row r="7" spans="1:16" x14ac:dyDescent="0.25">
      <c r="B7" s="395"/>
      <c r="C7" t="str">
        <f>C33</f>
        <v>Jugendliche</v>
      </c>
      <c r="D7" s="402" t="str">
        <f>D33</f>
        <v>Alkohol</v>
      </c>
      <c r="E7" s="73">
        <f>E33</f>
        <v>25224</v>
      </c>
      <c r="F7" s="396"/>
      <c r="G7" s="73">
        <f>G33</f>
        <v>48103</v>
      </c>
      <c r="H7" s="400">
        <f>H33</f>
        <v>88.35494212962962</v>
      </c>
      <c r="I7" s="396"/>
      <c r="J7" s="264">
        <f>J33</f>
        <v>199879.48652444445</v>
      </c>
      <c r="K7" s="331">
        <f>K33</f>
        <v>186494.65408333333</v>
      </c>
      <c r="L7" s="359">
        <f>$L$33</f>
        <v>0.14636948639830052</v>
      </c>
      <c r="O7" s="141">
        <f>$O$33</f>
        <v>77.073703703703714</v>
      </c>
    </row>
    <row r="8" spans="1:16" x14ac:dyDescent="0.25">
      <c r="C8" t="str">
        <f t="shared" ref="C8:K8" si="0">C42</f>
        <v>Jugendliche</v>
      </c>
      <c r="D8" s="402" t="str">
        <f t="shared" si="0"/>
        <v>Austausch</v>
      </c>
      <c r="E8" s="398" t="str">
        <f t="shared" si="0"/>
        <v>-</v>
      </c>
      <c r="G8" s="73">
        <f t="shared" si="0"/>
        <v>6079</v>
      </c>
      <c r="H8" s="400">
        <f t="shared" si="0"/>
        <v>5.2717129629629627</v>
      </c>
      <c r="J8" s="264">
        <f t="shared" si="0"/>
        <v>12652.111111111111</v>
      </c>
      <c r="K8" s="331">
        <f t="shared" si="0"/>
        <v>11804.419666666667</v>
      </c>
      <c r="L8" s="359">
        <f>$L$42</f>
        <v>0.54621928615560078</v>
      </c>
      <c r="O8" s="141">
        <f>$O$42</f>
        <v>3.4094212962962964</v>
      </c>
    </row>
    <row r="9" spans="1:16" x14ac:dyDescent="0.25">
      <c r="C9" t="str">
        <f t="shared" ref="C9:K9" si="1">C49</f>
        <v>Jugendliche</v>
      </c>
      <c r="D9" s="402" t="str">
        <f t="shared" si="1"/>
        <v>Beruf</v>
      </c>
      <c r="E9" s="73">
        <f t="shared" si="1"/>
        <v>31409</v>
      </c>
      <c r="G9" s="73">
        <f t="shared" si="1"/>
        <v>48061</v>
      </c>
      <c r="H9" s="400">
        <f t="shared" si="1"/>
        <v>139.50716435185186</v>
      </c>
      <c r="J9" s="264">
        <f t="shared" si="1"/>
        <v>330917.65061555558</v>
      </c>
      <c r="K9" s="331">
        <f t="shared" si="1"/>
        <v>308748.44038888894</v>
      </c>
      <c r="L9" s="359">
        <f>$L$49</f>
        <v>0.92241898345482098</v>
      </c>
      <c r="O9" s="141">
        <f>$O$49</f>
        <v>72.568553240740741</v>
      </c>
    </row>
    <row r="10" spans="1:16" x14ac:dyDescent="0.25">
      <c r="C10" t="str">
        <f t="shared" ref="C10:K10" si="2">C57</f>
        <v>Jugendliche</v>
      </c>
      <c r="D10" s="402" t="str">
        <f t="shared" si="2"/>
        <v>Cannabis</v>
      </c>
      <c r="E10" s="73">
        <f t="shared" si="2"/>
        <v>57381</v>
      </c>
      <c r="G10" s="73">
        <f t="shared" si="2"/>
        <v>92877</v>
      </c>
      <c r="H10" s="400">
        <f t="shared" si="2"/>
        <v>130.325625</v>
      </c>
      <c r="J10" s="264">
        <f t="shared" si="2"/>
        <v>293985.76776666666</v>
      </c>
      <c r="K10" s="331">
        <f t="shared" si="2"/>
        <v>274299.67408333335</v>
      </c>
      <c r="L10" s="359">
        <f>$L$57</f>
        <v>0.22893672808330365</v>
      </c>
      <c r="O10" s="141">
        <f>$O$57</f>
        <v>106.04746527777779</v>
      </c>
    </row>
    <row r="11" spans="1:16" x14ac:dyDescent="0.25">
      <c r="C11" t="str">
        <f>C66</f>
        <v>Jugendliche</v>
      </c>
      <c r="D11" s="402" t="str">
        <f>D66</f>
        <v>Ernährung</v>
      </c>
      <c r="E11" s="73">
        <f>E66</f>
        <v>17474</v>
      </c>
      <c r="G11" s="73">
        <f>G66</f>
        <v>32281</v>
      </c>
      <c r="H11" s="400">
        <f>H66</f>
        <v>85.805011574074072</v>
      </c>
      <c r="J11" s="264">
        <f>J66</f>
        <v>200283.64622888889</v>
      </c>
      <c r="K11" s="331">
        <f>K66</f>
        <v>186867.93338888889</v>
      </c>
      <c r="L11" s="359">
        <f>$L$66</f>
        <v>0.15287869271162266</v>
      </c>
      <c r="O11" s="141">
        <f>$O$66</f>
        <v>74.426747685185177</v>
      </c>
    </row>
    <row r="12" spans="1:16" x14ac:dyDescent="0.25">
      <c r="B12" t="str">
        <f>B74</f>
        <v>August</v>
      </c>
      <c r="C12" t="str">
        <f>C74</f>
        <v>Eltern</v>
      </c>
      <c r="D12" s="402" t="str">
        <f>D74</f>
        <v>Erziehung, Beziehung</v>
      </c>
      <c r="E12" s="73">
        <f>E74</f>
        <v>4341</v>
      </c>
      <c r="G12" s="73">
        <f>G74</f>
        <v>7702</v>
      </c>
      <c r="H12" s="400">
        <f>H74</f>
        <v>10.049768518518519</v>
      </c>
      <c r="J12" s="264">
        <f>J74</f>
        <v>24119.444444444445</v>
      </c>
      <c r="K12" s="331">
        <f>K74</f>
        <v>22503.441666666669</v>
      </c>
      <c r="L12" s="397" t="str">
        <f>$L$74</f>
        <v>-</v>
      </c>
      <c r="O12" s="141">
        <f>$O$74</f>
        <v>0</v>
      </c>
    </row>
    <row r="13" spans="1:16" x14ac:dyDescent="0.25">
      <c r="C13" t="str">
        <f>C81</f>
        <v>Lehrpersonen</v>
      </c>
      <c r="D13" s="402" t="str">
        <f>D81</f>
        <v>Früherkennung, Frühintervention</v>
      </c>
      <c r="E13" s="73">
        <f>E81</f>
        <v>663</v>
      </c>
      <c r="G13" s="73">
        <f>G81</f>
        <v>707</v>
      </c>
      <c r="H13" s="400">
        <f>H81</f>
        <v>0.62714120370370385</v>
      </c>
      <c r="J13" s="264">
        <f>J81</f>
        <v>1505.1388888888894</v>
      </c>
      <c r="K13" s="331">
        <f>K81</f>
        <v>1404.2945833333338</v>
      </c>
      <c r="L13" s="85" t="str">
        <f>L81</f>
        <v>-</v>
      </c>
      <c r="O13" s="141">
        <f>$O$81</f>
        <v>0.6145949074074073</v>
      </c>
    </row>
    <row r="14" spans="1:16" x14ac:dyDescent="0.25">
      <c r="C14" t="str">
        <f>C88</f>
        <v>Jugendliche</v>
      </c>
      <c r="D14" s="402" t="str">
        <f>D88</f>
        <v>Gewalt</v>
      </c>
      <c r="E14" s="73">
        <f>E88</f>
        <v>23075</v>
      </c>
      <c r="G14" s="73">
        <f>G88</f>
        <v>36040</v>
      </c>
      <c r="H14" s="400">
        <f>H88</f>
        <v>51.380798611111118</v>
      </c>
      <c r="J14" s="264">
        <f>J88</f>
        <v>121969.44353555556</v>
      </c>
      <c r="K14" s="331">
        <f>K88</f>
        <v>113798.27427777779</v>
      </c>
      <c r="L14" s="292">
        <f>$L$88</f>
        <v>-2.1479914035377447E-2</v>
      </c>
      <c r="O14" s="141">
        <f>$O$88</f>
        <v>52.508680555555543</v>
      </c>
    </row>
    <row r="15" spans="1:16" x14ac:dyDescent="0.25">
      <c r="C15" t="str">
        <f>C96</f>
        <v>Jugendliche</v>
      </c>
      <c r="D15" s="402" t="str">
        <f>D96</f>
        <v>Gewicht, Essstörungen</v>
      </c>
      <c r="E15" s="73">
        <f>E96</f>
        <v>17675</v>
      </c>
      <c r="G15" s="73">
        <f>G96</f>
        <v>39953</v>
      </c>
      <c r="H15" s="400">
        <f>H96</f>
        <v>40.901956018518518</v>
      </c>
      <c r="J15" s="264">
        <f>J96</f>
        <v>95338.734537777797</v>
      </c>
      <c r="K15" s="331">
        <f>K96</f>
        <v>88952.686083333363</v>
      </c>
      <c r="L15" s="359">
        <f>$L$96</f>
        <v>0.19146008713949086</v>
      </c>
      <c r="O15" s="141">
        <f>$O$96</f>
        <v>34.329270833333332</v>
      </c>
    </row>
    <row r="16" spans="1:16" x14ac:dyDescent="0.25">
      <c r="C16" t="str">
        <f>C104</f>
        <v>Jugendliche</v>
      </c>
      <c r="D16" s="402" t="str">
        <f>D104</f>
        <v>Glücksspiel</v>
      </c>
      <c r="E16" s="73">
        <f>E104</f>
        <v>6468</v>
      </c>
      <c r="G16" s="73">
        <f>G104</f>
        <v>10808</v>
      </c>
      <c r="H16" s="400">
        <f>H104</f>
        <v>10.05582175925926</v>
      </c>
      <c r="J16" s="264">
        <f>J104</f>
        <v>23227.613888888889</v>
      </c>
      <c r="K16" s="331">
        <f>K104</f>
        <v>21671.891916666667</v>
      </c>
      <c r="L16" s="359">
        <f>$L$104</f>
        <v>8.0120490914696918E-2</v>
      </c>
      <c r="O16" s="141">
        <f>$O$104</f>
        <v>9.3099074074074064</v>
      </c>
    </row>
    <row r="17" spans="1:15" x14ac:dyDescent="0.25">
      <c r="B17" t="str">
        <f>$B$112</f>
        <v>Juli</v>
      </c>
      <c r="C17" t="str">
        <f>C112</f>
        <v>Lehrpersonen</v>
      </c>
      <c r="D17" s="402" t="str">
        <f>D112</f>
        <v>Klassenmanagement</v>
      </c>
      <c r="E17" s="73">
        <f>E112</f>
        <v>680</v>
      </c>
      <c r="G17" s="73">
        <f>G112</f>
        <v>1315</v>
      </c>
      <c r="H17" s="400">
        <f>H112</f>
        <v>1.1342245370370372</v>
      </c>
      <c r="J17" s="264">
        <f>J112</f>
        <v>2333.852997777778</v>
      </c>
      <c r="K17" s="331">
        <f>K112</f>
        <v>2177.7111111111112</v>
      </c>
      <c r="L17" s="85" t="str">
        <f>L112</f>
        <v>-</v>
      </c>
      <c r="O17" s="141">
        <f>$O$112</f>
        <v>0</v>
      </c>
    </row>
    <row r="18" spans="1:15" x14ac:dyDescent="0.25">
      <c r="B18" t="str">
        <f>$B$119</f>
        <v>März</v>
      </c>
      <c r="C18" t="str">
        <f>C119</f>
        <v>Jugendliche</v>
      </c>
      <c r="D18" s="402" t="str">
        <f>D119</f>
        <v>Lärm</v>
      </c>
      <c r="E18" s="73">
        <f>E119</f>
        <v>850</v>
      </c>
      <c r="G18" s="73">
        <f>G119</f>
        <v>1173</v>
      </c>
      <c r="H18" s="400">
        <f>H119</f>
        <v>1.7264351851851854</v>
      </c>
      <c r="J18" s="264">
        <f>J119</f>
        <v>3552.423528888889</v>
      </c>
      <c r="K18" s="331">
        <f>K119</f>
        <v>3314.7555555555555</v>
      </c>
      <c r="L18" s="85" t="str">
        <f>L119</f>
        <v>-</v>
      </c>
      <c r="O18" s="141">
        <f>$O$119</f>
        <v>0</v>
      </c>
    </row>
    <row r="19" spans="1:15" x14ac:dyDescent="0.25">
      <c r="B19" t="str">
        <f>B126</f>
        <v>August</v>
      </c>
      <c r="C19" t="str">
        <f>C126</f>
        <v>Eltern</v>
      </c>
      <c r="D19" s="402" t="str">
        <f>D126</f>
        <v>Psychische Belastungen</v>
      </c>
      <c r="E19" s="73">
        <f>E126</f>
        <v>10609</v>
      </c>
      <c r="G19" s="73">
        <f>G126</f>
        <v>15958</v>
      </c>
      <c r="H19" s="400">
        <f>H126</f>
        <v>19.751979166666665</v>
      </c>
      <c r="J19" s="264">
        <f>J126</f>
        <v>47404.75</v>
      </c>
      <c r="K19" s="331">
        <f>K126</f>
        <v>44228.63175</v>
      </c>
      <c r="L19" s="85" t="str">
        <f>L126</f>
        <v>-</v>
      </c>
      <c r="O19" s="141">
        <f>$O$126</f>
        <v>0</v>
      </c>
    </row>
    <row r="20" spans="1:15" x14ac:dyDescent="0.25">
      <c r="C20" t="str">
        <f>C133</f>
        <v>Jugendliche</v>
      </c>
      <c r="D20" s="402" t="str">
        <f>D133</f>
        <v>Rauchen</v>
      </c>
      <c r="E20" s="73">
        <f>E133</f>
        <v>84713</v>
      </c>
      <c r="G20" s="73">
        <f>G133</f>
        <v>143035</v>
      </c>
      <c r="H20" s="400">
        <f>H133</f>
        <v>215.90406250000001</v>
      </c>
      <c r="J20" s="264">
        <f>J133</f>
        <v>480198.62936222227</v>
      </c>
      <c r="K20" s="331">
        <f>K133</f>
        <v>448047.44794444449</v>
      </c>
      <c r="L20" s="359">
        <f>$L$133</f>
        <v>0.20233686643640594</v>
      </c>
      <c r="O20" s="141">
        <f>$O$133</f>
        <v>179.57035879629629</v>
      </c>
    </row>
    <row r="21" spans="1:15" x14ac:dyDescent="0.25">
      <c r="C21" t="str">
        <f>C142</f>
        <v>Jugendliche</v>
      </c>
      <c r="D21" s="402" t="str">
        <f>D142</f>
        <v>Selbstvertrauen</v>
      </c>
      <c r="E21" s="73">
        <f>E142</f>
        <v>15002</v>
      </c>
      <c r="G21" s="73">
        <f>G142</f>
        <v>29341</v>
      </c>
      <c r="H21" s="400">
        <f>H142</f>
        <v>39.811099537037038</v>
      </c>
      <c r="J21" s="264">
        <f>J142</f>
        <v>91355.919273333348</v>
      </c>
      <c r="K21" s="331">
        <f>K142</f>
        <v>85237.514722222244</v>
      </c>
      <c r="L21" s="292">
        <f>$L$142</f>
        <v>-2.971958535823049E-2</v>
      </c>
      <c r="O21" s="141">
        <f>$O$142</f>
        <v>41.030509259259262</v>
      </c>
    </row>
    <row r="22" spans="1:15" x14ac:dyDescent="0.25">
      <c r="C22" t="str">
        <f>C151</f>
        <v>Jugendliche</v>
      </c>
      <c r="D22" s="402" t="str">
        <f>D151</f>
        <v>Sex, Liebe, Beziehung, Identität</v>
      </c>
      <c r="E22" s="73">
        <f>E151</f>
        <v>53951</v>
      </c>
      <c r="G22" s="73">
        <f>G151</f>
        <v>130279</v>
      </c>
      <c r="H22" s="400">
        <f>H151</f>
        <v>193.1</v>
      </c>
      <c r="J22" s="264">
        <f>J151</f>
        <v>447926.24775333336</v>
      </c>
      <c r="K22" s="331">
        <f>K151</f>
        <v>417924.22941666673</v>
      </c>
      <c r="L22" s="292">
        <f>$L$151</f>
        <v>-7.9006529765006939E-2</v>
      </c>
      <c r="O22" s="141">
        <f>$O$151</f>
        <v>209.66489583333333</v>
      </c>
    </row>
    <row r="23" spans="1:15" x14ac:dyDescent="0.25">
      <c r="C23" t="str">
        <f>C159</f>
        <v>Jugendliche</v>
      </c>
      <c r="D23" s="402" t="str">
        <f>D159</f>
        <v>Sport, Bewegung</v>
      </c>
      <c r="E23" s="73">
        <f>E159</f>
        <v>10827</v>
      </c>
      <c r="G23" s="73">
        <f>G159</f>
        <v>19191</v>
      </c>
      <c r="H23" s="400">
        <f>H159</f>
        <v>38.273842592592594</v>
      </c>
      <c r="J23" s="264">
        <f>J159</f>
        <v>90177.014153333352</v>
      </c>
      <c r="K23" s="331">
        <f>K159</f>
        <v>84136.133305555559</v>
      </c>
      <c r="L23" s="292">
        <f>$L$159</f>
        <v>-0.18734235199518737</v>
      </c>
      <c r="O23" s="141">
        <f>$O$159</f>
        <v>47.097129629629634</v>
      </c>
    </row>
    <row r="24" spans="1:15" x14ac:dyDescent="0.25">
      <c r="C24" t="str">
        <f>C167</f>
        <v>Jugendliche</v>
      </c>
      <c r="D24" s="402" t="str">
        <f>D167</f>
        <v>Stress</v>
      </c>
      <c r="E24" s="73">
        <f>E167</f>
        <v>14835</v>
      </c>
      <c r="G24" s="73">
        <f>G167</f>
        <v>32569</v>
      </c>
      <c r="H24" s="400">
        <f>H167</f>
        <v>38.425104166666664</v>
      </c>
      <c r="J24" s="264">
        <f>J167</f>
        <v>89951.315142222229</v>
      </c>
      <c r="K24" s="331">
        <f>K167</f>
        <v>83925.899194444442</v>
      </c>
      <c r="L24" s="292">
        <f>$L$167</f>
        <v>-9.0792350332867644E-2</v>
      </c>
      <c r="O24" s="141">
        <f>$O$167</f>
        <v>42.262187500000003</v>
      </c>
    </row>
    <row r="25" spans="1:15" x14ac:dyDescent="0.25">
      <c r="C25" t="str">
        <f>C176</f>
        <v>Jugendliche</v>
      </c>
      <c r="D25" s="402" t="str">
        <f>D176</f>
        <v>Suizidalität</v>
      </c>
      <c r="E25" s="73">
        <f>E176</f>
        <v>9901</v>
      </c>
      <c r="G25" s="73">
        <f>G176</f>
        <v>12937</v>
      </c>
      <c r="H25" s="400">
        <f>H176</f>
        <v>18.708553240740741</v>
      </c>
      <c r="J25" s="264">
        <f>J176</f>
        <v>44334.298486666667</v>
      </c>
      <c r="K25" s="331">
        <f>K176</f>
        <v>41364.230444444445</v>
      </c>
      <c r="L25" s="359">
        <f>$L$176</f>
        <v>6.2661026030418732E-2</v>
      </c>
      <c r="O25" s="141">
        <f>$O$176</f>
        <v>17.605381944444442</v>
      </c>
    </row>
    <row r="26" spans="1:15" x14ac:dyDescent="0.25">
      <c r="B26" s="66"/>
      <c r="C26" s="66" t="str">
        <f>C184</f>
        <v>Jugendliche</v>
      </c>
      <c r="D26" s="70" t="str">
        <f>D184</f>
        <v>Webpofi</v>
      </c>
      <c r="E26" s="116">
        <f>E184</f>
        <v>8144</v>
      </c>
      <c r="F26" s="66"/>
      <c r="G26" s="116">
        <f>G184</f>
        <v>14480</v>
      </c>
      <c r="H26" s="401">
        <f>H184</f>
        <v>18.76181712962963</v>
      </c>
      <c r="I26" s="66"/>
      <c r="J26" s="368">
        <f>J184</f>
        <v>44732.803106666666</v>
      </c>
      <c r="K26" s="373">
        <f>K184</f>
        <v>41735.877527777775</v>
      </c>
      <c r="L26" s="374">
        <f>$L$184</f>
        <v>0.93560061947969952</v>
      </c>
      <c r="M26" s="66"/>
      <c r="N26" s="66"/>
      <c r="O26" s="192">
        <f>$O$184</f>
        <v>9.6930208333333319</v>
      </c>
    </row>
    <row r="29" spans="1:15" x14ac:dyDescent="0.25">
      <c r="C29" s="1"/>
      <c r="D29" s="1"/>
      <c r="E29" s="1"/>
      <c r="F29" s="1"/>
      <c r="G29" s="1"/>
      <c r="H29" s="1"/>
      <c r="I29" s="1"/>
      <c r="J29" s="1"/>
      <c r="K29" s="1"/>
    </row>
    <row r="30" spans="1:15" x14ac:dyDescent="0.25">
      <c r="A30" s="42" t="s">
        <v>283</v>
      </c>
      <c r="B30" s="41"/>
      <c r="C30" s="41"/>
      <c r="D30" s="41"/>
      <c r="E30" s="41"/>
      <c r="F30" s="41"/>
      <c r="G30" s="41"/>
      <c r="H30" s="41"/>
      <c r="I30" s="41"/>
      <c r="J30" s="47"/>
      <c r="K30" s="47"/>
      <c r="L30" s="47"/>
    </row>
    <row r="31" spans="1:15" x14ac:dyDescent="0.25">
      <c r="C31" s="1"/>
      <c r="D31" s="18"/>
      <c r="E31" s="1"/>
      <c r="F31" s="1"/>
      <c r="G31" s="1"/>
      <c r="H31" s="1"/>
      <c r="I31" s="1"/>
      <c r="J31" s="1"/>
      <c r="K31" s="1"/>
    </row>
    <row r="32" spans="1:15" x14ac:dyDescent="0.25">
      <c r="A32" s="99" t="s">
        <v>1155</v>
      </c>
      <c r="B32" s="158" t="s">
        <v>87</v>
      </c>
      <c r="C32" s="65" t="s">
        <v>128</v>
      </c>
      <c r="D32" s="11"/>
      <c r="E32" s="208" t="s">
        <v>80</v>
      </c>
      <c r="F32" s="209" t="s">
        <v>79</v>
      </c>
      <c r="G32" s="208" t="s">
        <v>78</v>
      </c>
      <c r="H32" s="208" t="s">
        <v>61</v>
      </c>
      <c r="I32" s="208" t="s">
        <v>76</v>
      </c>
      <c r="J32" s="208" t="s">
        <v>62</v>
      </c>
      <c r="K32" s="208" t="s">
        <v>66</v>
      </c>
      <c r="L32" s="210" t="s">
        <v>279</v>
      </c>
    </row>
    <row r="33" spans="1:16" x14ac:dyDescent="0.25">
      <c r="A33" s="67" t="s">
        <v>1156</v>
      </c>
      <c r="B33" s="67"/>
      <c r="C33" s="35" t="s">
        <v>24</v>
      </c>
      <c r="D33" s="35" t="s">
        <v>6</v>
      </c>
      <c r="E33" s="80">
        <f>SUM(E34:E36)</f>
        <v>25224</v>
      </c>
      <c r="F33" s="37"/>
      <c r="G33" s="80">
        <f>SUM(G34:G36)</f>
        <v>48103</v>
      </c>
      <c r="H33" s="38">
        <f>SUM(H34:H36)</f>
        <v>88.35494212962962</v>
      </c>
      <c r="I33" s="39"/>
      <c r="J33" s="39">
        <f>SUM(J34:J36)</f>
        <v>199879.48652444445</v>
      </c>
      <c r="K33" s="324">
        <f>SUM(K34:K36)</f>
        <v>186494.65408333333</v>
      </c>
      <c r="L33" s="271">
        <f>(((H33/O33)*100)-100)/100</f>
        <v>0.14636948639830052</v>
      </c>
      <c r="N33" s="51"/>
      <c r="O33" s="136">
        <f>SUM(O34:O36)</f>
        <v>77.073703703703714</v>
      </c>
      <c r="P33" s="135" t="s">
        <v>280</v>
      </c>
    </row>
    <row r="34" spans="1:16" x14ac:dyDescent="0.25">
      <c r="A34" t="s">
        <v>64</v>
      </c>
      <c r="D34" s="349" t="str">
        <f>'CH - J - Konsum, Sucht'!C11</f>
        <v>Alkohol</v>
      </c>
      <c r="E34" s="73">
        <f>'CH - J - Konsum, Sucht'!D11</f>
        <v>15413</v>
      </c>
      <c r="F34" s="292">
        <f>'CH - J - Konsum, Sucht'!$E$11</f>
        <v>-0.03</v>
      </c>
      <c r="G34" s="73">
        <f>'CH - J - Konsum, Sucht'!F11</f>
        <v>29214</v>
      </c>
      <c r="H34" s="141">
        <f>'CH - J - Konsum, Sucht'!G11</f>
        <v>52.798136574074071</v>
      </c>
      <c r="I34" s="370">
        <f>wertCH*H34*24</f>
        <v>126715.52777777777</v>
      </c>
      <c r="J34" s="264">
        <f>I34</f>
        <v>126715.52777777777</v>
      </c>
      <c r="K34" s="331">
        <f>J34*wertCHF.Euro</f>
        <v>118225.58741666666</v>
      </c>
      <c r="L34" s="272">
        <f>'CH - J - Konsum, Sucht'!$J$11</f>
        <v>0.10564643863422887</v>
      </c>
      <c r="O34" s="141">
        <f>'CH - J - Konsum, Sucht'!$P$11</f>
        <v>47.753182870370381</v>
      </c>
    </row>
    <row r="35" spans="1:16" x14ac:dyDescent="0.25">
      <c r="A35" t="s">
        <v>65</v>
      </c>
      <c r="D35" s="416" t="str">
        <f>'feel-ok.at'!C23</f>
        <v>Alkohol</v>
      </c>
      <c r="E35" s="73">
        <f>'feel-ok.at'!D23</f>
        <v>6698</v>
      </c>
      <c r="F35" s="115">
        <f>'feel-ok.at'!E23</f>
        <v>3.0000000000000001E-3</v>
      </c>
      <c r="G35" s="73">
        <f>'feel-ok.at'!F23</f>
        <v>14203</v>
      </c>
      <c r="H35" s="141">
        <f>'feel-ok.at'!G23</f>
        <v>26.730104166666663</v>
      </c>
      <c r="I35" s="371">
        <f>wertAT*H35*24</f>
        <v>51321.799999999988</v>
      </c>
      <c r="J35" s="264">
        <f>I35*wertEuro.CHF</f>
        <v>55001.573059999995</v>
      </c>
      <c r="K35" s="331">
        <f>I35</f>
        <v>51321.799999999988</v>
      </c>
      <c r="L35" s="272">
        <f>'feel-ok.at'!J23</f>
        <v>1.1856718683116441E-2</v>
      </c>
      <c r="O35" s="141">
        <f>'feel-ok.at'!$M$23</f>
        <v>26.416886574074073</v>
      </c>
    </row>
    <row r="36" spans="1:16" x14ac:dyDescent="0.25">
      <c r="A36" s="66" t="s">
        <v>67</v>
      </c>
      <c r="B36" s="66"/>
      <c r="C36" s="66"/>
      <c r="D36" s="78" t="str">
        <f>feelok.de!C16</f>
        <v>Alkohol</v>
      </c>
      <c r="E36" s="116">
        <f>feelok.de!D16</f>
        <v>3113</v>
      </c>
      <c r="F36" s="374">
        <f>feelok.de!E16</f>
        <v>1.91</v>
      </c>
      <c r="G36" s="116">
        <f>feelok.de!F16</f>
        <v>4686</v>
      </c>
      <c r="H36" s="192">
        <f>feelok.de!G16</f>
        <v>8.826701388888889</v>
      </c>
      <c r="I36" s="372">
        <f>wertDE*H36*24</f>
        <v>16947.26666666667</v>
      </c>
      <c r="J36" s="368">
        <f>I36*wertEuro.CHF</f>
        <v>18162.385686666672</v>
      </c>
      <c r="K36" s="373">
        <f>I36</f>
        <v>16947.26666666667</v>
      </c>
      <c r="L36" s="273">
        <f>feelok.de!J16</f>
        <v>2.0398805775010556</v>
      </c>
      <c r="O36" s="192">
        <f>'DE - J - Themen, Beratung'!$P$12</f>
        <v>2.9036342592592601</v>
      </c>
    </row>
    <row r="37" spans="1:16" x14ac:dyDescent="0.25">
      <c r="C37" s="1"/>
      <c r="D37" s="1"/>
      <c r="E37" s="1"/>
      <c r="F37" s="1"/>
      <c r="G37" s="1"/>
      <c r="H37" s="1"/>
      <c r="I37" s="1"/>
      <c r="J37" s="1"/>
      <c r="K37" s="1"/>
      <c r="O37" s="141"/>
    </row>
    <row r="38" spans="1:16" x14ac:dyDescent="0.25">
      <c r="O38" s="141"/>
    </row>
    <row r="39" spans="1:16" x14ac:dyDescent="0.25">
      <c r="A39" s="42" t="s">
        <v>553</v>
      </c>
      <c r="B39" s="41"/>
      <c r="C39" s="41"/>
      <c r="D39" s="41"/>
      <c r="E39" s="41"/>
      <c r="F39" s="41"/>
      <c r="G39" s="41"/>
      <c r="H39" s="41"/>
      <c r="I39" s="41"/>
      <c r="J39" s="47"/>
      <c r="K39" s="47"/>
      <c r="L39" s="47"/>
    </row>
    <row r="40" spans="1:16" x14ac:dyDescent="0.25">
      <c r="C40" s="1"/>
      <c r="D40" s="18"/>
      <c r="E40" s="1"/>
      <c r="F40" s="1"/>
      <c r="G40" s="1"/>
      <c r="H40" s="1"/>
      <c r="I40" s="1"/>
      <c r="J40" s="1"/>
      <c r="K40" s="1"/>
    </row>
    <row r="41" spans="1:16" x14ac:dyDescent="0.25">
      <c r="A41" s="99" t="s">
        <v>1155</v>
      </c>
      <c r="B41" s="158" t="s">
        <v>87</v>
      </c>
      <c r="C41" s="65" t="s">
        <v>128</v>
      </c>
      <c r="D41" s="11"/>
      <c r="E41" s="208" t="s">
        <v>80</v>
      </c>
      <c r="F41" s="209" t="s">
        <v>79</v>
      </c>
      <c r="G41" s="208" t="s">
        <v>78</v>
      </c>
      <c r="H41" s="208" t="s">
        <v>61</v>
      </c>
      <c r="I41" s="208" t="s">
        <v>76</v>
      </c>
      <c r="J41" s="208" t="s">
        <v>62</v>
      </c>
      <c r="K41" s="208" t="s">
        <v>66</v>
      </c>
      <c r="L41" s="210" t="s">
        <v>279</v>
      </c>
    </row>
    <row r="42" spans="1:16" x14ac:dyDescent="0.25">
      <c r="A42" s="67" t="s">
        <v>1156</v>
      </c>
      <c r="B42" s="67"/>
      <c r="C42" s="35" t="s">
        <v>24</v>
      </c>
      <c r="D42" s="35" t="s">
        <v>19</v>
      </c>
      <c r="E42" s="383" t="s">
        <v>77</v>
      </c>
      <c r="F42" s="37"/>
      <c r="G42" s="80">
        <f>SUM(G43:G44)</f>
        <v>6079</v>
      </c>
      <c r="H42" s="38">
        <f>SUM(H43:H44)</f>
        <v>5.2717129629629627</v>
      </c>
      <c r="I42" s="39"/>
      <c r="J42" s="39">
        <f>SUM(J43:J44)</f>
        <v>12652.111111111111</v>
      </c>
      <c r="K42" s="324">
        <f>SUM(K43:K44)</f>
        <v>11804.419666666667</v>
      </c>
      <c r="L42" s="271">
        <f>(((H42/O42)*100)-100)/100</f>
        <v>0.54621928615560078</v>
      </c>
      <c r="N42" s="51"/>
      <c r="O42" s="136">
        <f>SUM(O43:O44)</f>
        <v>3.4094212962962964</v>
      </c>
      <c r="P42" s="135" t="s">
        <v>280</v>
      </c>
    </row>
    <row r="43" spans="1:16" x14ac:dyDescent="0.25">
      <c r="A43" s="65" t="s">
        <v>64</v>
      </c>
      <c r="B43" s="65"/>
      <c r="C43" s="65"/>
      <c r="D43" s="375" t="str">
        <f>'feel-ok.ch'!C27</f>
        <v>Austausch</v>
      </c>
      <c r="E43" s="381" t="str">
        <f>'feel-ok.ch'!D27</f>
        <v>-</v>
      </c>
      <c r="F43" s="382" t="str">
        <f>'feel-ok.ch'!E27</f>
        <v>-</v>
      </c>
      <c r="G43" s="376">
        <f>'feel-ok.ch'!F27</f>
        <v>6079</v>
      </c>
      <c r="H43" s="377">
        <f>'feel-ok.ch'!G27</f>
        <v>5.2717129629629627</v>
      </c>
      <c r="I43" s="369">
        <f>wertCH*H43*24</f>
        <v>12652.111111111111</v>
      </c>
      <c r="J43" s="378">
        <f>I43</f>
        <v>12652.111111111111</v>
      </c>
      <c r="K43" s="379">
        <f>J43*wertCHF.Euro</f>
        <v>11804.419666666667</v>
      </c>
      <c r="L43" s="380">
        <f>'feel-ok.ch'!$J$27</f>
        <v>0.54621928615560078</v>
      </c>
      <c r="O43" s="377">
        <f>'feel-ok.ch'!$M$27</f>
        <v>3.4094212962962964</v>
      </c>
    </row>
    <row r="44" spans="1:16" x14ac:dyDescent="0.25">
      <c r="D44" s="349"/>
      <c r="E44" s="73"/>
      <c r="F44" s="115"/>
      <c r="G44" s="73"/>
      <c r="H44" s="141"/>
      <c r="I44" s="371"/>
      <c r="J44" s="264"/>
      <c r="K44" s="331"/>
      <c r="L44" s="272"/>
      <c r="O44" s="141"/>
    </row>
    <row r="46" spans="1:16" x14ac:dyDescent="0.25">
      <c r="A46" s="42" t="s">
        <v>52</v>
      </c>
      <c r="B46" s="41"/>
      <c r="C46" s="41"/>
      <c r="D46" s="41"/>
      <c r="E46" s="41"/>
      <c r="F46" s="41"/>
      <c r="G46" s="41"/>
      <c r="H46" s="41"/>
      <c r="I46" s="41"/>
      <c r="J46" s="47"/>
      <c r="K46" s="47"/>
      <c r="L46" s="47"/>
    </row>
    <row r="47" spans="1:16" x14ac:dyDescent="0.25">
      <c r="C47" s="1"/>
      <c r="D47" s="18"/>
      <c r="E47" s="1"/>
      <c r="F47" s="1"/>
      <c r="G47" s="1"/>
      <c r="H47" s="1"/>
      <c r="I47" s="1"/>
      <c r="J47" s="1"/>
      <c r="K47" s="1"/>
    </row>
    <row r="48" spans="1:16" x14ac:dyDescent="0.25">
      <c r="A48" s="99" t="s">
        <v>1155</v>
      </c>
      <c r="B48" s="158" t="s">
        <v>87</v>
      </c>
      <c r="C48" s="65" t="s">
        <v>128</v>
      </c>
      <c r="D48" s="11"/>
      <c r="E48" s="208" t="s">
        <v>80</v>
      </c>
      <c r="F48" s="209" t="s">
        <v>79</v>
      </c>
      <c r="G48" s="208" t="s">
        <v>78</v>
      </c>
      <c r="H48" s="208" t="s">
        <v>61</v>
      </c>
      <c r="I48" s="208" t="s">
        <v>76</v>
      </c>
      <c r="J48" s="208" t="s">
        <v>62</v>
      </c>
      <c r="K48" s="208" t="s">
        <v>66</v>
      </c>
      <c r="L48" s="210" t="s">
        <v>279</v>
      </c>
    </row>
    <row r="49" spans="1:16" x14ac:dyDescent="0.25">
      <c r="A49" s="67" t="s">
        <v>1156</v>
      </c>
      <c r="B49" s="67"/>
      <c r="C49" s="35" t="s">
        <v>24</v>
      </c>
      <c r="D49" s="35" t="s">
        <v>2</v>
      </c>
      <c r="E49" s="80">
        <f>SUM(E50:E51)</f>
        <v>31409</v>
      </c>
      <c r="F49" s="37"/>
      <c r="G49" s="80">
        <f>SUM(G50:G51)</f>
        <v>48061</v>
      </c>
      <c r="H49" s="38">
        <f>SUM(H50:H51)</f>
        <v>139.50716435185186</v>
      </c>
      <c r="I49" s="39"/>
      <c r="J49" s="39">
        <f>SUM(J50:J51)</f>
        <v>330917.65061555558</v>
      </c>
      <c r="K49" s="324">
        <f>SUM(K50:K51)</f>
        <v>308748.44038888894</v>
      </c>
      <c r="L49" s="271">
        <f>(((H49/O49)*100)-100)/100</f>
        <v>0.92241898345482098</v>
      </c>
      <c r="N49" s="51"/>
      <c r="O49" s="136">
        <f>SUM(O50:O51)</f>
        <v>72.568553240740741</v>
      </c>
      <c r="P49" s="135" t="s">
        <v>280</v>
      </c>
    </row>
    <row r="50" spans="1:16" x14ac:dyDescent="0.25">
      <c r="A50" t="s">
        <v>64</v>
      </c>
      <c r="D50" s="416" t="str">
        <f>'feel-ok.ch'!C28</f>
        <v>Beruf</v>
      </c>
      <c r="E50" s="73">
        <f>'feel-ok.ch'!D28</f>
        <v>29235</v>
      </c>
      <c r="F50" s="359">
        <f>'feel-ok.ch'!E28</f>
        <v>0.53</v>
      </c>
      <c r="G50" s="73">
        <f>'feel-ok.ch'!F28</f>
        <v>42761</v>
      </c>
      <c r="H50" s="141">
        <f>'feel-ok.ch'!G28</f>
        <v>128.11618055555556</v>
      </c>
      <c r="I50" s="370">
        <f>wertCH*H50*24</f>
        <v>307478.83333333337</v>
      </c>
      <c r="J50" s="264">
        <f>I50</f>
        <v>307478.83333333337</v>
      </c>
      <c r="K50" s="331">
        <f>J50*wertCHF.Euro</f>
        <v>286877.75150000007</v>
      </c>
      <c r="L50" s="272">
        <f>'feel-ok.ch'!$J$28</f>
        <v>1.0072781990773141</v>
      </c>
      <c r="O50" s="141">
        <f>'feel-ok.ch'!$M$28</f>
        <v>63.825821759259256</v>
      </c>
    </row>
    <row r="51" spans="1:16" x14ac:dyDescent="0.25">
      <c r="A51" s="66" t="s">
        <v>65</v>
      </c>
      <c r="B51" s="66"/>
      <c r="C51" s="66"/>
      <c r="D51" s="78" t="str">
        <f>'feel-ok.at'!C24</f>
        <v>Beruf</v>
      </c>
      <c r="E51" s="116">
        <f>'feel-ok.at'!D24</f>
        <v>2174</v>
      </c>
      <c r="F51" s="367">
        <f>'feel-ok.at'!E24</f>
        <v>-0.14000000000000001</v>
      </c>
      <c r="G51" s="116">
        <f>'feel-ok.at'!F24</f>
        <v>5300</v>
      </c>
      <c r="H51" s="192">
        <f>'feel-ok.at'!G24</f>
        <v>11.390983796296295</v>
      </c>
      <c r="I51" s="372">
        <f>wertAT*H51*24</f>
        <v>21870.688888888886</v>
      </c>
      <c r="J51" s="368">
        <f>I51*wertEuro.CHF</f>
        <v>23438.817282222222</v>
      </c>
      <c r="K51" s="373">
        <f>I51</f>
        <v>21870.688888888886</v>
      </c>
      <c r="L51" s="273">
        <f>'feel-ok.at'!$J$24</f>
        <v>0.30290903025264354</v>
      </c>
      <c r="O51" s="192">
        <f>'feel-ok.at'!$M$24</f>
        <v>8.7427314814814814</v>
      </c>
    </row>
    <row r="54" spans="1:16" x14ac:dyDescent="0.25">
      <c r="A54" s="42" t="s">
        <v>284</v>
      </c>
      <c r="B54" s="41"/>
      <c r="C54" s="41"/>
      <c r="D54" s="41"/>
      <c r="E54" s="41"/>
      <c r="F54" s="41"/>
      <c r="G54" s="41"/>
      <c r="H54" s="41"/>
      <c r="I54" s="41"/>
      <c r="J54" s="47"/>
      <c r="K54" s="47"/>
      <c r="L54" s="47"/>
    </row>
    <row r="55" spans="1:16" x14ac:dyDescent="0.25">
      <c r="C55" s="1"/>
      <c r="D55" s="18"/>
      <c r="E55" s="1"/>
      <c r="F55" s="1"/>
      <c r="G55" s="1"/>
      <c r="H55" s="1"/>
      <c r="I55" s="1"/>
      <c r="J55" s="1"/>
      <c r="K55" s="1"/>
    </row>
    <row r="56" spans="1:16" x14ac:dyDescent="0.25">
      <c r="A56" s="99" t="s">
        <v>1155</v>
      </c>
      <c r="B56" s="158" t="s">
        <v>87</v>
      </c>
      <c r="C56" s="65" t="s">
        <v>128</v>
      </c>
      <c r="D56" s="11"/>
      <c r="E56" s="208" t="s">
        <v>80</v>
      </c>
      <c r="F56" s="209" t="s">
        <v>79</v>
      </c>
      <c r="G56" s="208" t="s">
        <v>78</v>
      </c>
      <c r="H56" s="208" t="s">
        <v>61</v>
      </c>
      <c r="I56" s="208" t="s">
        <v>76</v>
      </c>
      <c r="J56" s="208" t="s">
        <v>62</v>
      </c>
      <c r="K56" s="208" t="s">
        <v>66</v>
      </c>
      <c r="L56" s="210" t="s">
        <v>279</v>
      </c>
    </row>
    <row r="57" spans="1:16" x14ac:dyDescent="0.25">
      <c r="A57" s="67" t="s">
        <v>1156</v>
      </c>
      <c r="B57" s="67"/>
      <c r="C57" s="35" t="s">
        <v>24</v>
      </c>
      <c r="D57" s="35" t="s">
        <v>7</v>
      </c>
      <c r="E57" s="80">
        <f>SUM(E58:E60)</f>
        <v>57381</v>
      </c>
      <c r="F57" s="37"/>
      <c r="G57" s="80">
        <f>SUM(G58:G60)</f>
        <v>92877</v>
      </c>
      <c r="H57" s="38">
        <f>SUM(H58:H60)</f>
        <v>130.325625</v>
      </c>
      <c r="I57" s="39"/>
      <c r="J57" s="39">
        <f>SUM(J58:J60)</f>
        <v>293985.76776666666</v>
      </c>
      <c r="K57" s="324">
        <f>SUM(K58:K60)</f>
        <v>274299.67408333335</v>
      </c>
      <c r="L57" s="271">
        <f>(((H57/O57)*100)-100)/100</f>
        <v>0.22893672808330365</v>
      </c>
      <c r="N57" s="51"/>
      <c r="O57" s="136">
        <f>SUM(O58:O60)</f>
        <v>106.04746527777779</v>
      </c>
      <c r="P57" s="135" t="s">
        <v>280</v>
      </c>
    </row>
    <row r="58" spans="1:16" x14ac:dyDescent="0.25">
      <c r="A58" t="s">
        <v>64</v>
      </c>
      <c r="D58" s="416" t="str">
        <f>'feel-ok.ch'!C29</f>
        <v>Cannabis</v>
      </c>
      <c r="E58" s="73">
        <f>'feel-ok.ch'!D29</f>
        <v>30208</v>
      </c>
      <c r="F58" s="359">
        <f>'feel-ok.ch'!E29</f>
        <v>5.8000000000000003E-2</v>
      </c>
      <c r="G58" s="73">
        <f>'feel-ok.ch'!F29</f>
        <v>49650</v>
      </c>
      <c r="H58" s="141">
        <f>'feel-ok.ch'!G29</f>
        <v>75.421284722222225</v>
      </c>
      <c r="I58" s="370">
        <f>wertCH*H58*24</f>
        <v>181011.08333333334</v>
      </c>
      <c r="J58" s="264">
        <f>I58</f>
        <v>181011.08333333334</v>
      </c>
      <c r="K58" s="331">
        <f>J58*wertCHF.Euro</f>
        <v>168883.34075000003</v>
      </c>
      <c r="L58" s="272">
        <f>'feel-ok.ch'!$J$29</f>
        <v>1.5581741843582363E-2</v>
      </c>
      <c r="O58" s="141">
        <f>'feel-ok.ch'!$M$29</f>
        <v>74.264120370370378</v>
      </c>
    </row>
    <row r="59" spans="1:16" x14ac:dyDescent="0.25">
      <c r="A59" t="s">
        <v>65</v>
      </c>
      <c r="D59" s="416" t="str">
        <f>'feel-ok.at'!C25</f>
        <v>Cannabis</v>
      </c>
      <c r="E59" s="73">
        <f>'feel-ok.at'!D25</f>
        <v>20720</v>
      </c>
      <c r="F59" s="359">
        <f>'feel-ok.at'!E25</f>
        <v>0.62</v>
      </c>
      <c r="G59" s="73">
        <f>'feel-ok.at'!F25</f>
        <v>33602</v>
      </c>
      <c r="H59" s="141">
        <f>'feel-ok.at'!G25</f>
        <v>43.475555555555566</v>
      </c>
      <c r="I59" s="371">
        <f>wertAT*H59*24</f>
        <v>83473.06666666668</v>
      </c>
      <c r="J59" s="264">
        <f>I59*wertEuro.CHF</f>
        <v>89458.085546666684</v>
      </c>
      <c r="K59" s="331">
        <f>I59</f>
        <v>83473.06666666668</v>
      </c>
      <c r="L59" s="272">
        <f>'feel-ok.at'!$J$25</f>
        <v>0.36787225140117896</v>
      </c>
      <c r="O59" s="141">
        <f>'feel-ok.at'!$M$25</f>
        <v>31.783344907407407</v>
      </c>
    </row>
    <row r="60" spans="1:16" x14ac:dyDescent="0.25">
      <c r="A60" s="66" t="s">
        <v>67</v>
      </c>
      <c r="B60" s="66" t="s">
        <v>1153</v>
      </c>
      <c r="C60" s="66"/>
      <c r="D60" s="78" t="str">
        <f>feelok.de!C17</f>
        <v>Cannabis</v>
      </c>
      <c r="E60" s="116">
        <f>feelok.de!D17</f>
        <v>6453</v>
      </c>
      <c r="F60" s="340" t="str">
        <f>feelok.de!E17</f>
        <v>-</v>
      </c>
      <c r="G60" s="116">
        <f>feelok.de!F17</f>
        <v>9625</v>
      </c>
      <c r="H60" s="192">
        <f>feelok.de!G17</f>
        <v>11.42878472222222</v>
      </c>
      <c r="I60" s="372">
        <f>wertDE*H60*24</f>
        <v>21943.266666666663</v>
      </c>
      <c r="J60" s="368">
        <f>I60*wertEuro.CHF</f>
        <v>23516.598886666663</v>
      </c>
      <c r="K60" s="373">
        <f>I60</f>
        <v>21943.266666666663</v>
      </c>
      <c r="L60" s="384" t="str">
        <f>feelok.de!$J$17</f>
        <v>-</v>
      </c>
      <c r="O60" s="192">
        <f>'DE - J - Themen, Beratung'!$P$27</f>
        <v>0</v>
      </c>
    </row>
    <row r="63" spans="1:16" x14ac:dyDescent="0.25">
      <c r="A63" s="42" t="s">
        <v>449</v>
      </c>
      <c r="B63" s="41"/>
      <c r="C63" s="41"/>
      <c r="D63" s="41"/>
      <c r="E63" s="41"/>
      <c r="F63" s="41"/>
      <c r="G63" s="41"/>
      <c r="H63" s="41"/>
      <c r="I63" s="41"/>
      <c r="J63" s="47"/>
      <c r="K63" s="47"/>
      <c r="L63" s="47"/>
    </row>
    <row r="64" spans="1:16" x14ac:dyDescent="0.25">
      <c r="C64" s="1"/>
      <c r="D64" s="18"/>
      <c r="E64" s="1"/>
      <c r="F64" s="1"/>
      <c r="G64" s="1"/>
      <c r="H64" s="1"/>
      <c r="I64" s="1"/>
      <c r="J64" s="1"/>
      <c r="K64" s="1"/>
    </row>
    <row r="65" spans="1:16" x14ac:dyDescent="0.25">
      <c r="A65" s="99" t="s">
        <v>1155</v>
      </c>
      <c r="B65" s="158" t="s">
        <v>87</v>
      </c>
      <c r="C65" s="65" t="s">
        <v>128</v>
      </c>
      <c r="D65" s="11"/>
      <c r="E65" s="208" t="s">
        <v>80</v>
      </c>
      <c r="F65" s="209" t="s">
        <v>79</v>
      </c>
      <c r="G65" s="208" t="s">
        <v>78</v>
      </c>
      <c r="H65" s="208" t="s">
        <v>61</v>
      </c>
      <c r="I65" s="208" t="s">
        <v>76</v>
      </c>
      <c r="J65" s="208" t="s">
        <v>62</v>
      </c>
      <c r="K65" s="208" t="s">
        <v>66</v>
      </c>
      <c r="L65" s="210" t="s">
        <v>279</v>
      </c>
    </row>
    <row r="66" spans="1:16" x14ac:dyDescent="0.25">
      <c r="A66" s="67" t="s">
        <v>1156</v>
      </c>
      <c r="B66" s="67"/>
      <c r="C66" s="35" t="s">
        <v>24</v>
      </c>
      <c r="D66" s="35" t="s">
        <v>14</v>
      </c>
      <c r="E66" s="80">
        <f>SUM(E67:E68)</f>
        <v>17474</v>
      </c>
      <c r="F66" s="37"/>
      <c r="G66" s="80">
        <f>SUM(G67:G68)</f>
        <v>32281</v>
      </c>
      <c r="H66" s="38">
        <f>SUM(H67:H68)</f>
        <v>85.805011574074072</v>
      </c>
      <c r="I66" s="39"/>
      <c r="J66" s="39">
        <f>SUM(J67:J68)</f>
        <v>200283.64622888889</v>
      </c>
      <c r="K66" s="324">
        <f>SUM(K67:K68)</f>
        <v>186867.93338888889</v>
      </c>
      <c r="L66" s="271">
        <f>(((H66/O66)*100)-100)/100</f>
        <v>0.15287869271162266</v>
      </c>
      <c r="N66" s="51"/>
      <c r="O66" s="136">
        <f>SUM(O67:O68)</f>
        <v>74.426747685185177</v>
      </c>
      <c r="P66" s="135" t="s">
        <v>280</v>
      </c>
    </row>
    <row r="67" spans="1:16" x14ac:dyDescent="0.25">
      <c r="A67" t="s">
        <v>64</v>
      </c>
      <c r="D67" s="416" t="str">
        <f>'feel-ok.ch'!C30</f>
        <v>Ernährung</v>
      </c>
      <c r="E67" s="73">
        <f>'feel-ok.ch'!D30</f>
        <v>14159</v>
      </c>
      <c r="F67" s="359">
        <f>'feel-ok.ch'!E30</f>
        <v>2.5999999999999999E-2</v>
      </c>
      <c r="G67" s="73">
        <f>'feel-ok.ch'!F30</f>
        <v>25582</v>
      </c>
      <c r="H67" s="141">
        <f>'feel-ok.ch'!G30</f>
        <v>69.305486111111108</v>
      </c>
      <c r="I67" s="370">
        <f>wertCH*H67*24</f>
        <v>166333.16666666666</v>
      </c>
      <c r="J67" s="264">
        <f>I67</f>
        <v>166333.16666666666</v>
      </c>
      <c r="K67" s="331">
        <f>J67*wertCHF.Euro</f>
        <v>155188.84450000001</v>
      </c>
      <c r="L67" s="272">
        <f>'feel-ok.ch'!$J$30</f>
        <v>0.23447554734037054</v>
      </c>
      <c r="O67" s="141">
        <f>'feel-ok.ch'!$M$30</f>
        <v>56.141643518518514</v>
      </c>
    </row>
    <row r="68" spans="1:16" x14ac:dyDescent="0.25">
      <c r="A68" s="66" t="s">
        <v>65</v>
      </c>
      <c r="B68" s="66"/>
      <c r="C68" s="66"/>
      <c r="D68" s="78" t="str">
        <f>'feel-ok.at'!C26</f>
        <v>Ernährung</v>
      </c>
      <c r="E68" s="116">
        <f>'feel-ok.at'!D26</f>
        <v>3315</v>
      </c>
      <c r="F68" s="367">
        <f>'feel-ok.at'!E26</f>
        <v>-0.05</v>
      </c>
      <c r="G68" s="116">
        <f>'feel-ok.at'!F26</f>
        <v>6699</v>
      </c>
      <c r="H68" s="192">
        <f>'feel-ok.at'!G26</f>
        <v>16.499525462962964</v>
      </c>
      <c r="I68" s="372">
        <f>wertAT*H68*24</f>
        <v>31679.088888888891</v>
      </c>
      <c r="J68" s="368">
        <f>I68*wertEuro.CHF</f>
        <v>33950.47956222223</v>
      </c>
      <c r="K68" s="373">
        <f>I68</f>
        <v>31679.088888888891</v>
      </c>
      <c r="L68" s="386">
        <f>'feel-ok.at'!$J$26</f>
        <v>-9.7652093607362211E-2</v>
      </c>
      <c r="O68" s="192">
        <f>'feel-ok.at'!$M$26</f>
        <v>18.285104166666667</v>
      </c>
    </row>
    <row r="71" spans="1:16" x14ac:dyDescent="0.25">
      <c r="A71" s="42" t="s">
        <v>1159</v>
      </c>
      <c r="B71" s="41"/>
      <c r="C71" s="41"/>
      <c r="D71" s="41"/>
      <c r="E71" s="41"/>
      <c r="F71" s="41"/>
      <c r="G71" s="41"/>
      <c r="H71" s="41"/>
      <c r="I71" s="41"/>
      <c r="J71" s="47"/>
      <c r="K71" s="47"/>
      <c r="L71" s="47"/>
    </row>
    <row r="72" spans="1:16" x14ac:dyDescent="0.25">
      <c r="C72" s="1"/>
      <c r="D72" s="18"/>
      <c r="E72" s="1"/>
      <c r="F72" s="1"/>
      <c r="G72" s="1"/>
      <c r="H72" s="1"/>
      <c r="I72" s="1"/>
      <c r="J72" s="1"/>
      <c r="K72" s="1"/>
    </row>
    <row r="73" spans="1:16" x14ac:dyDescent="0.25">
      <c r="A73" s="99" t="s">
        <v>1155</v>
      </c>
      <c r="B73" s="158" t="s">
        <v>87</v>
      </c>
      <c r="C73" s="65" t="s">
        <v>128</v>
      </c>
      <c r="D73" s="11"/>
      <c r="E73" s="208" t="s">
        <v>80</v>
      </c>
      <c r="F73" s="209" t="s">
        <v>79</v>
      </c>
      <c r="G73" s="208" t="s">
        <v>78</v>
      </c>
      <c r="H73" s="208" t="s">
        <v>61</v>
      </c>
      <c r="I73" s="208" t="s">
        <v>76</v>
      </c>
      <c r="J73" s="208" t="s">
        <v>62</v>
      </c>
      <c r="K73" s="208" t="s">
        <v>66</v>
      </c>
      <c r="L73" s="210" t="s">
        <v>279</v>
      </c>
    </row>
    <row r="74" spans="1:16" x14ac:dyDescent="0.25">
      <c r="A74" s="67" t="s">
        <v>1156</v>
      </c>
      <c r="B74" s="67" t="s">
        <v>132</v>
      </c>
      <c r="C74" s="35" t="s">
        <v>36</v>
      </c>
      <c r="D74" s="35" t="s">
        <v>1160</v>
      </c>
      <c r="E74" s="383">
        <f>SUM(E75)</f>
        <v>4341</v>
      </c>
      <c r="F74" s="37"/>
      <c r="G74" s="80">
        <f>SUM(G75:G76)</f>
        <v>7702</v>
      </c>
      <c r="H74" s="38">
        <f>SUM(H75:H76)</f>
        <v>10.049768518518519</v>
      </c>
      <c r="I74" s="39"/>
      <c r="J74" s="39">
        <f>SUM(J75:J76)</f>
        <v>24119.444444444445</v>
      </c>
      <c r="K74" s="324">
        <f>SUM(K75:K76)</f>
        <v>22503.441666666669</v>
      </c>
      <c r="L74" s="387" t="s">
        <v>77</v>
      </c>
      <c r="N74" s="51"/>
      <c r="O74" s="136">
        <f>SUM(O75:O76)</f>
        <v>0</v>
      </c>
      <c r="P74" s="135" t="s">
        <v>280</v>
      </c>
    </row>
    <row r="75" spans="1:16" x14ac:dyDescent="0.25">
      <c r="A75" s="65" t="s">
        <v>64</v>
      </c>
      <c r="B75" s="65"/>
      <c r="C75" s="65"/>
      <c r="D75" s="375" t="str">
        <f>'feel-ok.ch'!C31</f>
        <v>Erziehung und Beziehung</v>
      </c>
      <c r="E75" s="381">
        <f>'feel-ok.ch'!D31</f>
        <v>4341</v>
      </c>
      <c r="F75" s="382" t="str">
        <f>'feel-ok.ch'!E31</f>
        <v>-</v>
      </c>
      <c r="G75" s="376">
        <f>'feel-ok.ch'!F31</f>
        <v>7702</v>
      </c>
      <c r="H75" s="377">
        <f>'feel-ok.ch'!G31</f>
        <v>10.049768518518519</v>
      </c>
      <c r="I75" s="369">
        <f>wertCH*H75*24</f>
        <v>24119.444444444445</v>
      </c>
      <c r="J75" s="378">
        <f>I75</f>
        <v>24119.444444444445</v>
      </c>
      <c r="K75" s="379">
        <f>J75*wertCHF.Euro</f>
        <v>22503.441666666669</v>
      </c>
      <c r="L75" s="380" t="str">
        <f>'feel-ok.ch'!$J$31</f>
        <v>-</v>
      </c>
      <c r="O75" s="377">
        <f>'feel-ok.ch'!$M$31</f>
        <v>0</v>
      </c>
    </row>
    <row r="78" spans="1:16" x14ac:dyDescent="0.25">
      <c r="A78" s="42" t="s">
        <v>569</v>
      </c>
      <c r="B78" s="41"/>
      <c r="C78" s="41"/>
      <c r="D78" s="41"/>
      <c r="E78" s="41"/>
      <c r="F78" s="41"/>
      <c r="G78" s="41"/>
      <c r="H78" s="41"/>
      <c r="I78" s="41"/>
      <c r="J78" s="47"/>
      <c r="K78" s="47"/>
      <c r="L78" s="47"/>
    </row>
    <row r="79" spans="1:16" x14ac:dyDescent="0.25">
      <c r="C79" s="1"/>
      <c r="D79" s="18"/>
      <c r="E79" s="1"/>
      <c r="F79" s="1"/>
      <c r="G79" s="1"/>
      <c r="H79" s="1"/>
      <c r="I79" s="1"/>
      <c r="J79" s="1"/>
      <c r="K79" s="1"/>
    </row>
    <row r="80" spans="1:16" x14ac:dyDescent="0.25">
      <c r="A80" s="99" t="s">
        <v>1155</v>
      </c>
      <c r="B80" s="158" t="s">
        <v>87</v>
      </c>
      <c r="C80" s="65" t="s">
        <v>128</v>
      </c>
      <c r="D80" s="11"/>
      <c r="E80" s="208" t="s">
        <v>80</v>
      </c>
      <c r="F80" s="209" t="s">
        <v>79</v>
      </c>
      <c r="G80" s="208" t="s">
        <v>78</v>
      </c>
      <c r="H80" s="208" t="s">
        <v>61</v>
      </c>
      <c r="I80" s="208" t="s">
        <v>76</v>
      </c>
      <c r="J80" s="208" t="s">
        <v>62</v>
      </c>
      <c r="K80" s="208" t="s">
        <v>66</v>
      </c>
      <c r="L80" s="210" t="s">
        <v>279</v>
      </c>
    </row>
    <row r="81" spans="1:16" x14ac:dyDescent="0.25">
      <c r="A81" s="67" t="s">
        <v>1156</v>
      </c>
      <c r="B81" s="67"/>
      <c r="C81" s="35" t="s">
        <v>210</v>
      </c>
      <c r="D81" s="35" t="s">
        <v>1161</v>
      </c>
      <c r="E81" s="383">
        <f>SUM(E82)</f>
        <v>663</v>
      </c>
      <c r="F81" s="37"/>
      <c r="G81" s="80">
        <f>SUM(G82:G83)</f>
        <v>707</v>
      </c>
      <c r="H81" s="38">
        <f>SUM(H82:H83)</f>
        <v>0.62714120370370385</v>
      </c>
      <c r="I81" s="39"/>
      <c r="J81" s="39">
        <f>SUM(J82:J83)</f>
        <v>1505.1388888888894</v>
      </c>
      <c r="K81" s="324">
        <f>SUM(K82:K83)</f>
        <v>1404.2945833333338</v>
      </c>
      <c r="L81" s="387" t="s">
        <v>77</v>
      </c>
      <c r="N81" s="51"/>
      <c r="O81" s="136">
        <f>SUM(O82:O83)</f>
        <v>0.6145949074074073</v>
      </c>
      <c r="P81" s="135" t="s">
        <v>280</v>
      </c>
    </row>
    <row r="82" spans="1:16" x14ac:dyDescent="0.25">
      <c r="A82" s="65" t="s">
        <v>64</v>
      </c>
      <c r="B82" s="65"/>
      <c r="C82" s="65"/>
      <c r="D82" s="375" t="str">
        <f>'feel-ok.ch'!C32</f>
        <v>F&amp;F</v>
      </c>
      <c r="E82" s="381">
        <f>'feel-ok.ch'!D32</f>
        <v>663</v>
      </c>
      <c r="F82" s="392">
        <f>'feel-ok.ch'!E32</f>
        <v>-0.26</v>
      </c>
      <c r="G82" s="376">
        <f>'feel-ok.ch'!F32</f>
        <v>707</v>
      </c>
      <c r="H82" s="377">
        <f>'feel-ok.ch'!G32</f>
        <v>0.62714120370370385</v>
      </c>
      <c r="I82" s="369">
        <f>wertCH*H82*24</f>
        <v>1505.1388888888894</v>
      </c>
      <c r="J82" s="378">
        <f>I82</f>
        <v>1505.1388888888894</v>
      </c>
      <c r="K82" s="379">
        <f>J82*wertCHF.Euro</f>
        <v>1404.2945833333338</v>
      </c>
      <c r="L82" s="380">
        <f>'feel-ok.ch'!$J$32</f>
        <v>2.0413928174611014E-2</v>
      </c>
      <c r="O82" s="377">
        <f>'feel-ok.ch'!$M$32</f>
        <v>0.6145949074074073</v>
      </c>
    </row>
    <row r="85" spans="1:16" x14ac:dyDescent="0.25">
      <c r="A85" s="42" t="s">
        <v>392</v>
      </c>
      <c r="B85" s="41"/>
      <c r="C85" s="41"/>
      <c r="D85" s="41"/>
      <c r="E85" s="41"/>
      <c r="F85" s="41"/>
      <c r="G85" s="41"/>
      <c r="H85" s="41"/>
      <c r="I85" s="41"/>
      <c r="J85" s="47"/>
      <c r="K85" s="47"/>
      <c r="L85" s="47"/>
    </row>
    <row r="86" spans="1:16" x14ac:dyDescent="0.25">
      <c r="C86" s="1"/>
      <c r="D86" s="18"/>
      <c r="E86" s="1"/>
      <c r="F86" s="1"/>
      <c r="G86" s="1"/>
      <c r="H86" s="1"/>
      <c r="I86" s="1"/>
      <c r="J86" s="1"/>
      <c r="K86" s="1"/>
    </row>
    <row r="87" spans="1:16" x14ac:dyDescent="0.25">
      <c r="A87" s="99" t="s">
        <v>1155</v>
      </c>
      <c r="B87" s="158" t="s">
        <v>87</v>
      </c>
      <c r="C87" s="65" t="s">
        <v>128</v>
      </c>
      <c r="D87" s="11"/>
      <c r="E87" s="208" t="s">
        <v>80</v>
      </c>
      <c r="F87" s="209" t="s">
        <v>79</v>
      </c>
      <c r="G87" s="208" t="s">
        <v>78</v>
      </c>
      <c r="H87" s="208" t="s">
        <v>61</v>
      </c>
      <c r="I87" s="208" t="s">
        <v>76</v>
      </c>
      <c r="J87" s="208" t="s">
        <v>62</v>
      </c>
      <c r="K87" s="208" t="s">
        <v>66</v>
      </c>
      <c r="L87" s="210" t="s">
        <v>279</v>
      </c>
    </row>
    <row r="88" spans="1:16" x14ac:dyDescent="0.25">
      <c r="A88" s="67" t="s">
        <v>1156</v>
      </c>
      <c r="B88" s="67"/>
      <c r="C88" s="35" t="s">
        <v>24</v>
      </c>
      <c r="D88" s="35" t="s">
        <v>11</v>
      </c>
      <c r="E88" s="80">
        <f>SUM(E89:E90)</f>
        <v>23075</v>
      </c>
      <c r="F88" s="37"/>
      <c r="G88" s="80">
        <f>SUM(G89:G90)</f>
        <v>36040</v>
      </c>
      <c r="H88" s="38">
        <f>SUM(H89:H90)</f>
        <v>51.380798611111118</v>
      </c>
      <c r="I88" s="39"/>
      <c r="J88" s="39">
        <f>SUM(J89:J90)</f>
        <v>121969.44353555556</v>
      </c>
      <c r="K88" s="324">
        <f>SUM(K89:K90)</f>
        <v>113798.27427777779</v>
      </c>
      <c r="L88" s="389">
        <f>(((H88/O88)*100)-100)/100</f>
        <v>-2.1479914035377447E-2</v>
      </c>
      <c r="N88" s="51"/>
      <c r="O88" s="136">
        <f>SUM(O89:O90)</f>
        <v>52.508680555555543</v>
      </c>
      <c r="P88" s="135" t="s">
        <v>280</v>
      </c>
    </row>
    <row r="89" spans="1:16" x14ac:dyDescent="0.25">
      <c r="A89" t="s">
        <v>64</v>
      </c>
      <c r="D89" s="416" t="str">
        <f>'feel-ok.ch'!C33</f>
        <v>Gewalt</v>
      </c>
      <c r="E89" s="73">
        <f>'feel-ok.ch'!D33</f>
        <v>21737</v>
      </c>
      <c r="F89" s="359">
        <f>'feel-ok.ch'!E33</f>
        <v>0.02</v>
      </c>
      <c r="G89" s="73">
        <f>'feel-ok.ch'!F33</f>
        <v>33215</v>
      </c>
      <c r="H89" s="141">
        <f>'feel-ok.ch'!G33</f>
        <v>47.453449074074079</v>
      </c>
      <c r="I89" s="370">
        <f>wertCH*H89*24</f>
        <v>113888.27777777778</v>
      </c>
      <c r="J89" s="264">
        <f>I89</f>
        <v>113888.27777777778</v>
      </c>
      <c r="K89" s="331">
        <f>J89*wertCHF.Euro</f>
        <v>106257.76316666667</v>
      </c>
      <c r="L89" s="388">
        <f>'feel-ok.ch'!$J$33</f>
        <v>-2.5724110677384004E-2</v>
      </c>
      <c r="O89" s="141">
        <f>'feel-ok.ch'!$M$33</f>
        <v>48.706377314814802</v>
      </c>
    </row>
    <row r="90" spans="1:16" x14ac:dyDescent="0.25">
      <c r="A90" s="66" t="s">
        <v>65</v>
      </c>
      <c r="B90" s="66"/>
      <c r="C90" s="66"/>
      <c r="D90" s="78" t="str">
        <f>'feel-ok.at'!C27</f>
        <v>Gewalt</v>
      </c>
      <c r="E90" s="116">
        <f>'feel-ok.at'!D27</f>
        <v>1338</v>
      </c>
      <c r="F90" s="367">
        <f>'feel-ok.at'!E27</f>
        <v>-0.25</v>
      </c>
      <c r="G90" s="116">
        <f>'feel-ok.at'!F27</f>
        <v>2825</v>
      </c>
      <c r="H90" s="192">
        <f>'feel-ok.at'!G27</f>
        <v>3.9273495370370375</v>
      </c>
      <c r="I90" s="372">
        <f>wertAT*H90*24</f>
        <v>7540.5111111111128</v>
      </c>
      <c r="J90" s="368">
        <f>I90*wertEuro.CHF</f>
        <v>8081.1657577777805</v>
      </c>
      <c r="K90" s="373">
        <f>I90</f>
        <v>7540.5111111111128</v>
      </c>
      <c r="L90" s="273">
        <f>'feel-ok.at'!$J$27</f>
        <v>3.2886986749624612E-2</v>
      </c>
      <c r="O90" s="192">
        <f>'feel-ok.at'!$M$27</f>
        <v>3.8023032407407418</v>
      </c>
    </row>
    <row r="93" spans="1:16" x14ac:dyDescent="0.25">
      <c r="A93" s="42" t="s">
        <v>450</v>
      </c>
      <c r="B93" s="41"/>
      <c r="C93" s="41"/>
      <c r="D93" s="41"/>
      <c r="E93" s="41"/>
      <c r="F93" s="41"/>
      <c r="G93" s="41"/>
      <c r="H93" s="41"/>
      <c r="I93" s="41"/>
      <c r="J93" s="47"/>
      <c r="K93" s="47"/>
      <c r="L93" s="47"/>
    </row>
    <row r="94" spans="1:16" x14ac:dyDescent="0.25">
      <c r="C94" s="1"/>
      <c r="D94" s="18"/>
      <c r="E94" s="1"/>
      <c r="F94" s="1"/>
      <c r="G94" s="1"/>
      <c r="H94" s="1"/>
      <c r="I94" s="1"/>
      <c r="J94" s="1"/>
      <c r="K94" s="1"/>
    </row>
    <row r="95" spans="1:16" x14ac:dyDescent="0.25">
      <c r="A95" s="99" t="s">
        <v>1155</v>
      </c>
      <c r="B95" s="158" t="s">
        <v>87</v>
      </c>
      <c r="C95" s="65" t="s">
        <v>128</v>
      </c>
      <c r="D95" s="11"/>
      <c r="E95" s="208" t="s">
        <v>80</v>
      </c>
      <c r="F95" s="209" t="s">
        <v>79</v>
      </c>
      <c r="G95" s="208" t="s">
        <v>78</v>
      </c>
      <c r="H95" s="208" t="s">
        <v>61</v>
      </c>
      <c r="I95" s="208" t="s">
        <v>76</v>
      </c>
      <c r="J95" s="208" t="s">
        <v>62</v>
      </c>
      <c r="K95" s="208" t="s">
        <v>66</v>
      </c>
      <c r="L95" s="210" t="s">
        <v>279</v>
      </c>
    </row>
    <row r="96" spans="1:16" x14ac:dyDescent="0.25">
      <c r="A96" s="67" t="s">
        <v>1156</v>
      </c>
      <c r="B96" s="67"/>
      <c r="C96" s="35" t="s">
        <v>24</v>
      </c>
      <c r="D96" s="35" t="s">
        <v>15</v>
      </c>
      <c r="E96" s="80">
        <f>SUM(E97:E98)</f>
        <v>17675</v>
      </c>
      <c r="F96" s="37"/>
      <c r="G96" s="80">
        <f>SUM(G97:G98)</f>
        <v>39953</v>
      </c>
      <c r="H96" s="38">
        <f>SUM(H97:H98)</f>
        <v>40.901956018518518</v>
      </c>
      <c r="I96" s="39"/>
      <c r="J96" s="39">
        <f>SUM(J97:J98)</f>
        <v>95338.734537777797</v>
      </c>
      <c r="K96" s="324">
        <f>SUM(K97:K98)</f>
        <v>88952.686083333363</v>
      </c>
      <c r="L96" s="271">
        <f>(((H96/O96)*100)-100)/100</f>
        <v>0.19146008713949086</v>
      </c>
      <c r="N96" s="51"/>
      <c r="O96" s="136">
        <f>SUM(O97:O98)</f>
        <v>34.329270833333332</v>
      </c>
      <c r="P96" s="135" t="s">
        <v>280</v>
      </c>
    </row>
    <row r="97" spans="1:16" x14ac:dyDescent="0.25">
      <c r="A97" t="s">
        <v>64</v>
      </c>
      <c r="D97" s="416" t="str">
        <f>'feel-ok.ch'!C34</f>
        <v>Gewicht, Essstörungen</v>
      </c>
      <c r="E97" s="73">
        <f>'feel-ok.ch'!D34</f>
        <v>15589</v>
      </c>
      <c r="F97" s="292">
        <f>'feel-ok.ch'!E34</f>
        <v>-0.09</v>
      </c>
      <c r="G97" s="73">
        <f>'feel-ok.ch'!F34</f>
        <v>33715</v>
      </c>
      <c r="H97" s="141">
        <f>'feel-ok.ch'!G34</f>
        <v>32.647025462962965</v>
      </c>
      <c r="I97" s="370">
        <f>wertCH*H97*24</f>
        <v>78352.861111111124</v>
      </c>
      <c r="J97" s="264">
        <f>I97</f>
        <v>78352.861111111124</v>
      </c>
      <c r="K97" s="331">
        <f>J97*wertCHF.Euro</f>
        <v>73103.219416666689</v>
      </c>
      <c r="L97" s="272">
        <f>'feel-ok.ch'!$J$34</f>
        <v>9.7502529116158601E-3</v>
      </c>
      <c r="O97" s="141">
        <f>'feel-ok.ch'!$M$34</f>
        <v>32.33178240740741</v>
      </c>
    </row>
    <row r="98" spans="1:16" x14ac:dyDescent="0.25">
      <c r="A98" s="66" t="s">
        <v>65</v>
      </c>
      <c r="B98" s="66"/>
      <c r="C98" s="66"/>
      <c r="D98" s="78" t="str">
        <f>'feel-ok.at'!C28</f>
        <v>Gewicht, Essstörungen</v>
      </c>
      <c r="E98" s="116">
        <f>'feel-ok.at'!D28</f>
        <v>2086</v>
      </c>
      <c r="F98" s="374">
        <f>'feel-ok.at'!E28</f>
        <v>1.05</v>
      </c>
      <c r="G98" s="116">
        <f>'feel-ok.at'!F28</f>
        <v>6238</v>
      </c>
      <c r="H98" s="192">
        <f>'feel-ok.at'!G28</f>
        <v>8.254930555555557</v>
      </c>
      <c r="I98" s="372">
        <f>wertAT*H98*24</f>
        <v>15849.466666666671</v>
      </c>
      <c r="J98" s="368">
        <f>I98*wertEuro.CHF</f>
        <v>16985.873426666672</v>
      </c>
      <c r="K98" s="373">
        <f>I98</f>
        <v>15849.466666666671</v>
      </c>
      <c r="L98" s="273">
        <f>'feel-ok.at'!$J$28</f>
        <v>3.1326550123708596</v>
      </c>
      <c r="O98" s="192">
        <f>'feel-ok.at'!$M$28</f>
        <v>1.997488425925926</v>
      </c>
    </row>
    <row r="101" spans="1:16" x14ac:dyDescent="0.25">
      <c r="A101" s="42" t="s">
        <v>1162</v>
      </c>
      <c r="B101" s="41"/>
      <c r="C101" s="41"/>
      <c r="D101" s="41"/>
      <c r="E101" s="41"/>
      <c r="F101" s="41"/>
      <c r="G101" s="41"/>
      <c r="H101" s="41"/>
      <c r="I101" s="41"/>
      <c r="J101" s="47"/>
      <c r="K101" s="47"/>
      <c r="L101" s="47"/>
    </row>
    <row r="102" spans="1:16" x14ac:dyDescent="0.25">
      <c r="C102" s="1"/>
      <c r="D102" s="18"/>
      <c r="E102" s="1"/>
      <c r="F102" s="1"/>
      <c r="G102" s="1"/>
      <c r="H102" s="1"/>
      <c r="I102" s="1"/>
      <c r="J102" s="1"/>
      <c r="K102" s="1"/>
    </row>
    <row r="103" spans="1:16" x14ac:dyDescent="0.25">
      <c r="A103" s="99" t="s">
        <v>1155</v>
      </c>
      <c r="B103" s="158" t="s">
        <v>87</v>
      </c>
      <c r="C103" s="65" t="s">
        <v>128</v>
      </c>
      <c r="D103" s="11"/>
      <c r="E103" s="208" t="s">
        <v>80</v>
      </c>
      <c r="F103" s="209" t="s">
        <v>79</v>
      </c>
      <c r="G103" s="208" t="s">
        <v>78</v>
      </c>
      <c r="H103" s="208" t="s">
        <v>61</v>
      </c>
      <c r="I103" s="208" t="s">
        <v>76</v>
      </c>
      <c r="J103" s="208" t="s">
        <v>62</v>
      </c>
      <c r="K103" s="208" t="s">
        <v>66</v>
      </c>
      <c r="L103" s="210" t="s">
        <v>279</v>
      </c>
    </row>
    <row r="104" spans="1:16" x14ac:dyDescent="0.25">
      <c r="A104" s="67" t="s">
        <v>1156</v>
      </c>
      <c r="B104" s="67"/>
      <c r="C104" s="35" t="s">
        <v>24</v>
      </c>
      <c r="D104" s="35" t="s">
        <v>9</v>
      </c>
      <c r="E104" s="80">
        <f>SUM(E105:E106)</f>
        <v>6468</v>
      </c>
      <c r="F104" s="37"/>
      <c r="G104" s="80">
        <f>SUM(G105:G106)</f>
        <v>10808</v>
      </c>
      <c r="H104" s="38">
        <f>SUM(H105:H106)</f>
        <v>10.05582175925926</v>
      </c>
      <c r="I104" s="39"/>
      <c r="J104" s="39">
        <f>SUM(J105:J106)</f>
        <v>23227.613888888889</v>
      </c>
      <c r="K104" s="324">
        <f>SUM(K105:K106)</f>
        <v>21671.891916666667</v>
      </c>
      <c r="L104" s="271">
        <f>(((H104/O104)*100)-100)/100</f>
        <v>8.0120490914696918E-2</v>
      </c>
      <c r="N104" s="51"/>
      <c r="O104" s="136">
        <f>SUM(O105:O106)</f>
        <v>9.3099074074074064</v>
      </c>
      <c r="P104" s="135" t="s">
        <v>280</v>
      </c>
    </row>
    <row r="105" spans="1:16" x14ac:dyDescent="0.25">
      <c r="A105" t="s">
        <v>64</v>
      </c>
      <c r="D105" s="416" t="str">
        <f>'feel-ok.ch'!C35</f>
        <v>Glücksspiel</v>
      </c>
      <c r="E105" s="73">
        <f>'feel-ok.ch'!D35</f>
        <v>4735</v>
      </c>
      <c r="F105" s="390">
        <f>'feel-ok.ch'!E35</f>
        <v>4.0000000000000001E-3</v>
      </c>
      <c r="G105" s="73">
        <f>'feel-ok.ch'!F35</f>
        <v>7765</v>
      </c>
      <c r="H105" s="141">
        <f>'feel-ok.ch'!G35</f>
        <v>7.4082523148148152</v>
      </c>
      <c r="I105" s="370">
        <f>wertCH*H105*24</f>
        <v>17779.805555555555</v>
      </c>
      <c r="J105" s="264">
        <f>I105</f>
        <v>17779.805555555555</v>
      </c>
      <c r="K105" s="331">
        <f>J105*wertCHF.Euro</f>
        <v>16588.558583333335</v>
      </c>
      <c r="L105" s="388">
        <f>'feel-ok.ch'!$J$35</f>
        <v>-9.3637779665816934E-2</v>
      </c>
      <c r="O105" s="141">
        <f>'feel-ok.ch'!$M$35</f>
        <v>8.1736111111111107</v>
      </c>
    </row>
    <row r="106" spans="1:16" x14ac:dyDescent="0.25">
      <c r="A106" s="66" t="s">
        <v>65</v>
      </c>
      <c r="B106" s="66"/>
      <c r="C106" s="66"/>
      <c r="D106" s="78" t="str">
        <f>'feel-ok.at'!C29</f>
        <v>Glücksspiel</v>
      </c>
      <c r="E106" s="116">
        <f>'feel-ok.at'!D29</f>
        <v>1733</v>
      </c>
      <c r="F106" s="374">
        <f>'feel-ok.at'!E29</f>
        <v>2.13</v>
      </c>
      <c r="G106" s="116">
        <f>'feel-ok.at'!F29</f>
        <v>3043</v>
      </c>
      <c r="H106" s="192">
        <f>'feel-ok.at'!G29</f>
        <v>2.6475694444444446</v>
      </c>
      <c r="I106" s="372">
        <f>wertAT*H106*24</f>
        <v>5083.3333333333339</v>
      </c>
      <c r="J106" s="368">
        <f>I106*wertEuro.CHF</f>
        <v>5447.8083333333343</v>
      </c>
      <c r="K106" s="373">
        <f>I106</f>
        <v>5083.3333333333339</v>
      </c>
      <c r="L106" s="273">
        <f>'feel-ok.at'!$J$29</f>
        <v>1.3299991851368969</v>
      </c>
      <c r="O106" s="192">
        <f>'feel-ok.at'!$M$29</f>
        <v>1.1362962962962964</v>
      </c>
    </row>
    <row r="109" spans="1:16" x14ac:dyDescent="0.25">
      <c r="A109" s="42" t="s">
        <v>1094</v>
      </c>
      <c r="B109" s="41"/>
      <c r="C109" s="41"/>
      <c r="D109" s="41"/>
      <c r="E109" s="41"/>
      <c r="F109" s="41"/>
      <c r="G109" s="41"/>
      <c r="H109" s="41"/>
      <c r="I109" s="41"/>
      <c r="J109" s="47"/>
      <c r="K109" s="47"/>
      <c r="L109" s="47"/>
    </row>
    <row r="110" spans="1:16" x14ac:dyDescent="0.25">
      <c r="C110" s="1"/>
      <c r="D110" s="18"/>
      <c r="E110" s="1"/>
      <c r="F110" s="1"/>
      <c r="G110" s="1"/>
      <c r="H110" s="1"/>
      <c r="I110" s="1"/>
      <c r="J110" s="1"/>
      <c r="K110" s="1"/>
    </row>
    <row r="111" spans="1:16" x14ac:dyDescent="0.25">
      <c r="A111" s="99" t="s">
        <v>1155</v>
      </c>
      <c r="B111" s="158" t="s">
        <v>87</v>
      </c>
      <c r="C111" s="65" t="s">
        <v>128</v>
      </c>
      <c r="D111" s="11"/>
      <c r="E111" s="208" t="s">
        <v>80</v>
      </c>
      <c r="F111" s="209" t="s">
        <v>79</v>
      </c>
      <c r="G111" s="208" t="s">
        <v>78</v>
      </c>
      <c r="H111" s="208" t="s">
        <v>61</v>
      </c>
      <c r="I111" s="208" t="s">
        <v>76</v>
      </c>
      <c r="J111" s="208" t="s">
        <v>62</v>
      </c>
      <c r="K111" s="208" t="s">
        <v>66</v>
      </c>
      <c r="L111" s="210" t="s">
        <v>279</v>
      </c>
    </row>
    <row r="112" spans="1:16" x14ac:dyDescent="0.25">
      <c r="A112" s="67" t="s">
        <v>1156</v>
      </c>
      <c r="B112" s="67" t="s">
        <v>1117</v>
      </c>
      <c r="C112" s="35" t="s">
        <v>210</v>
      </c>
      <c r="D112" s="35" t="s">
        <v>1104</v>
      </c>
      <c r="E112" s="383">
        <f>SUM(E113)</f>
        <v>680</v>
      </c>
      <c r="F112" s="37"/>
      <c r="G112" s="80">
        <f>SUM(G113:G114)</f>
        <v>1315</v>
      </c>
      <c r="H112" s="38">
        <f>SUM(H113:H114)</f>
        <v>1.1342245370370372</v>
      </c>
      <c r="I112" s="39"/>
      <c r="J112" s="39">
        <f>SUM(J113:J114)</f>
        <v>2333.852997777778</v>
      </c>
      <c r="K112" s="324">
        <f>SUM(K113:K114)</f>
        <v>2177.7111111111112</v>
      </c>
      <c r="L112" s="387" t="s">
        <v>77</v>
      </c>
      <c r="N112" s="51"/>
      <c r="O112" s="136">
        <f>SUM(O113:O114)</f>
        <v>0</v>
      </c>
      <c r="P112" s="135" t="s">
        <v>280</v>
      </c>
    </row>
    <row r="113" spans="1:16" x14ac:dyDescent="0.25">
      <c r="A113" s="65" t="s">
        <v>65</v>
      </c>
      <c r="B113" s="65"/>
      <c r="C113" s="65"/>
      <c r="D113" s="375" t="str">
        <f>'feel-ok.at'!C30</f>
        <v>Klassenmanagement</v>
      </c>
      <c r="E113" s="381">
        <f>'feel-ok.at'!D30</f>
        <v>680</v>
      </c>
      <c r="F113" s="382" t="str">
        <f>'feel-ok.at'!E30</f>
        <v>-</v>
      </c>
      <c r="G113" s="376">
        <f>'feel-ok.at'!F30</f>
        <v>1315</v>
      </c>
      <c r="H113" s="377">
        <f>'feel-ok.at'!G30</f>
        <v>1.1342245370370372</v>
      </c>
      <c r="I113" s="393">
        <f>wertAT*H113*24</f>
        <v>2177.7111111111112</v>
      </c>
      <c r="J113" s="368">
        <f>I113*wertEuro.CHF</f>
        <v>2333.852997777778</v>
      </c>
      <c r="K113" s="373">
        <f>I113</f>
        <v>2177.7111111111112</v>
      </c>
      <c r="L113" s="391" t="str">
        <f>'feel-ok.at'!$J$30</f>
        <v>-</v>
      </c>
      <c r="O113" s="377">
        <f>'feel-ok.at'!$M$30</f>
        <v>0</v>
      </c>
    </row>
    <row r="116" spans="1:16" x14ac:dyDescent="0.25">
      <c r="A116" s="42" t="s">
        <v>1069</v>
      </c>
      <c r="B116" s="41"/>
      <c r="C116" s="41"/>
      <c r="D116" s="41"/>
      <c r="E116" s="41"/>
      <c r="F116" s="41"/>
      <c r="G116" s="41"/>
      <c r="H116" s="41"/>
      <c r="I116" s="41"/>
      <c r="J116" s="47"/>
      <c r="K116" s="47"/>
      <c r="L116" s="47"/>
    </row>
    <row r="117" spans="1:16" x14ac:dyDescent="0.25">
      <c r="C117" s="1"/>
      <c r="D117" s="18"/>
      <c r="E117" s="1"/>
      <c r="F117" s="1"/>
      <c r="G117" s="1"/>
      <c r="H117" s="1"/>
      <c r="I117" s="1"/>
      <c r="J117" s="1"/>
      <c r="K117" s="1"/>
    </row>
    <row r="118" spans="1:16" x14ac:dyDescent="0.25">
      <c r="A118" s="99" t="s">
        <v>1155</v>
      </c>
      <c r="B118" s="158" t="s">
        <v>87</v>
      </c>
      <c r="C118" s="65" t="s">
        <v>128</v>
      </c>
      <c r="D118" s="11"/>
      <c r="E118" s="208" t="s">
        <v>80</v>
      </c>
      <c r="F118" s="209" t="s">
        <v>79</v>
      </c>
      <c r="G118" s="208" t="s">
        <v>78</v>
      </c>
      <c r="H118" s="208" t="s">
        <v>61</v>
      </c>
      <c r="I118" s="208" t="s">
        <v>76</v>
      </c>
      <c r="J118" s="208" t="s">
        <v>62</v>
      </c>
      <c r="K118" s="208" t="s">
        <v>66</v>
      </c>
      <c r="L118" s="210" t="s">
        <v>279</v>
      </c>
    </row>
    <row r="119" spans="1:16" x14ac:dyDescent="0.25">
      <c r="A119" s="67" t="s">
        <v>1156</v>
      </c>
      <c r="B119" s="67" t="s">
        <v>1153</v>
      </c>
      <c r="C119" s="35" t="s">
        <v>24</v>
      </c>
      <c r="D119" s="35" t="s">
        <v>1072</v>
      </c>
      <c r="E119" s="383">
        <f>SUM(E120)</f>
        <v>850</v>
      </c>
      <c r="F119" s="37"/>
      <c r="G119" s="80">
        <f>SUM(G120:G121)</f>
        <v>1173</v>
      </c>
      <c r="H119" s="38">
        <f>SUM(H120:H121)</f>
        <v>1.7264351851851854</v>
      </c>
      <c r="I119" s="39"/>
      <c r="J119" s="39">
        <f>SUM(J120:J121)</f>
        <v>3552.423528888889</v>
      </c>
      <c r="K119" s="324">
        <f>SUM(K120:K121)</f>
        <v>3314.7555555555555</v>
      </c>
      <c r="L119" s="387" t="s">
        <v>77</v>
      </c>
      <c r="N119" s="51"/>
      <c r="O119" s="136">
        <f>SUM(O120:O121)</f>
        <v>0</v>
      </c>
      <c r="P119" s="135" t="s">
        <v>280</v>
      </c>
    </row>
    <row r="120" spans="1:16" x14ac:dyDescent="0.25">
      <c r="A120" s="65" t="s">
        <v>65</v>
      </c>
      <c r="B120" s="65"/>
      <c r="C120" s="65"/>
      <c r="D120" s="375" t="str">
        <f>'feel-ok.at'!C31</f>
        <v>Lärm</v>
      </c>
      <c r="E120" s="381">
        <f>'feel-ok.at'!D31</f>
        <v>850</v>
      </c>
      <c r="F120" s="382" t="str">
        <f>'feel-ok.at'!E31</f>
        <v>-</v>
      </c>
      <c r="G120" s="376">
        <f>'feel-ok.at'!F31</f>
        <v>1173</v>
      </c>
      <c r="H120" s="377">
        <f>'feel-ok.at'!G31</f>
        <v>1.7264351851851854</v>
      </c>
      <c r="I120" s="393">
        <f>wertAT*H120*24</f>
        <v>3314.7555555555555</v>
      </c>
      <c r="J120" s="368">
        <f>I120*wertEuro.CHF</f>
        <v>3552.423528888889</v>
      </c>
      <c r="K120" s="373">
        <f>I120</f>
        <v>3314.7555555555555</v>
      </c>
      <c r="L120" s="391" t="str">
        <f>'feel-ok.at'!$J$31</f>
        <v>-</v>
      </c>
      <c r="O120" s="377">
        <f>'feel-ok.at'!$M$31</f>
        <v>0</v>
      </c>
    </row>
    <row r="123" spans="1:16" x14ac:dyDescent="0.25">
      <c r="A123" s="42" t="s">
        <v>602</v>
      </c>
      <c r="B123" s="41"/>
      <c r="C123" s="41"/>
      <c r="D123" s="41"/>
      <c r="E123" s="41"/>
      <c r="F123" s="41"/>
      <c r="G123" s="41"/>
      <c r="H123" s="41"/>
      <c r="I123" s="41"/>
      <c r="J123" s="47"/>
      <c r="K123" s="47"/>
      <c r="L123" s="47"/>
    </row>
    <row r="124" spans="1:16" x14ac:dyDescent="0.25">
      <c r="C124" s="1"/>
      <c r="D124" s="18"/>
      <c r="E124" s="1"/>
      <c r="F124" s="1"/>
      <c r="G124" s="1"/>
      <c r="H124" s="1"/>
      <c r="I124" s="1"/>
      <c r="J124" s="1"/>
      <c r="K124" s="1"/>
    </row>
    <row r="125" spans="1:16" x14ac:dyDescent="0.25">
      <c r="A125" s="99" t="s">
        <v>1155</v>
      </c>
      <c r="B125" s="158" t="s">
        <v>87</v>
      </c>
      <c r="C125" s="65" t="s">
        <v>128</v>
      </c>
      <c r="D125" s="11"/>
      <c r="E125" s="208" t="s">
        <v>80</v>
      </c>
      <c r="F125" s="209" t="s">
        <v>79</v>
      </c>
      <c r="G125" s="208" t="s">
        <v>78</v>
      </c>
      <c r="H125" s="208" t="s">
        <v>61</v>
      </c>
      <c r="I125" s="208" t="s">
        <v>76</v>
      </c>
      <c r="J125" s="208" t="s">
        <v>62</v>
      </c>
      <c r="K125" s="208" t="s">
        <v>66</v>
      </c>
      <c r="L125" s="210" t="s">
        <v>279</v>
      </c>
    </row>
    <row r="126" spans="1:16" x14ac:dyDescent="0.25">
      <c r="A126" s="67" t="s">
        <v>1156</v>
      </c>
      <c r="B126" s="67" t="s">
        <v>132</v>
      </c>
      <c r="C126" s="35" t="s">
        <v>36</v>
      </c>
      <c r="D126" s="35" t="s">
        <v>38</v>
      </c>
      <c r="E126" s="383">
        <f>SUM(E127)</f>
        <v>10609</v>
      </c>
      <c r="F126" s="37"/>
      <c r="G126" s="80">
        <f>SUM(G127:G128)</f>
        <v>15958</v>
      </c>
      <c r="H126" s="38">
        <f>SUM(H127:H128)</f>
        <v>19.751979166666665</v>
      </c>
      <c r="I126" s="39"/>
      <c r="J126" s="39">
        <f>SUM(J127:J128)</f>
        <v>47404.75</v>
      </c>
      <c r="K126" s="324">
        <f>SUM(K127:K128)</f>
        <v>44228.63175</v>
      </c>
      <c r="L126" s="387" t="s">
        <v>77</v>
      </c>
      <c r="N126" s="51"/>
      <c r="O126" s="136">
        <f>SUM(O127:O128)</f>
        <v>0</v>
      </c>
      <c r="P126" s="135" t="s">
        <v>280</v>
      </c>
    </row>
    <row r="127" spans="1:16" x14ac:dyDescent="0.25">
      <c r="A127" s="65" t="s">
        <v>64</v>
      </c>
      <c r="B127" s="65"/>
      <c r="C127" s="65"/>
      <c r="D127" s="375" t="str">
        <f>'feel-ok.ch'!C36</f>
        <v>Psychische Belastungen</v>
      </c>
      <c r="E127" s="381">
        <f>'feel-ok.ch'!D36</f>
        <v>10609</v>
      </c>
      <c r="F127" s="382" t="str">
        <f>'feel-ok.ch'!E36</f>
        <v>-</v>
      </c>
      <c r="G127" s="376">
        <f>'feel-ok.ch'!F36</f>
        <v>15958</v>
      </c>
      <c r="H127" s="377">
        <f>'feel-ok.ch'!G36</f>
        <v>19.751979166666665</v>
      </c>
      <c r="I127" s="369">
        <f>wertCH*H127*24</f>
        <v>47404.75</v>
      </c>
      <c r="J127" s="378">
        <f>I127</f>
        <v>47404.75</v>
      </c>
      <c r="K127" s="379">
        <f>J127*wertCHF.Euro</f>
        <v>44228.63175</v>
      </c>
      <c r="L127" s="380" t="str">
        <f>'feel-ok.ch'!$J$36</f>
        <v>-</v>
      </c>
      <c r="O127" s="377">
        <f>'feel-ok.ch'!$M$36</f>
        <v>0</v>
      </c>
    </row>
    <row r="130" spans="1:16" x14ac:dyDescent="0.25">
      <c r="A130" s="42" t="s">
        <v>285</v>
      </c>
      <c r="B130" s="41"/>
      <c r="C130" s="41"/>
      <c r="D130" s="41"/>
      <c r="E130" s="41"/>
      <c r="F130" s="41"/>
      <c r="G130" s="41"/>
      <c r="H130" s="41"/>
      <c r="I130" s="41"/>
      <c r="J130" s="47"/>
      <c r="K130" s="47"/>
      <c r="L130" s="47"/>
    </row>
    <row r="131" spans="1:16" x14ac:dyDescent="0.25">
      <c r="C131" s="1"/>
      <c r="D131" s="18"/>
      <c r="E131" s="1"/>
      <c r="F131" s="1"/>
      <c r="G131" s="1"/>
      <c r="H131" s="1"/>
      <c r="I131" s="1"/>
      <c r="J131" s="1"/>
      <c r="K131" s="1"/>
    </row>
    <row r="132" spans="1:16" x14ac:dyDescent="0.25">
      <c r="A132" s="99" t="s">
        <v>1155</v>
      </c>
      <c r="B132" s="158" t="s">
        <v>87</v>
      </c>
      <c r="C132" s="65" t="s">
        <v>128</v>
      </c>
      <c r="D132" s="11"/>
      <c r="E132" s="208" t="s">
        <v>80</v>
      </c>
      <c r="F132" s="209" t="s">
        <v>79</v>
      </c>
      <c r="G132" s="208" t="s">
        <v>78</v>
      </c>
      <c r="H132" s="208" t="s">
        <v>61</v>
      </c>
      <c r="I132" s="208" t="s">
        <v>76</v>
      </c>
      <c r="J132" s="208" t="s">
        <v>62</v>
      </c>
      <c r="K132" s="208" t="s">
        <v>66</v>
      </c>
      <c r="L132" s="210" t="s">
        <v>279</v>
      </c>
    </row>
    <row r="133" spans="1:16" x14ac:dyDescent="0.25">
      <c r="A133" s="67" t="s">
        <v>1156</v>
      </c>
      <c r="B133" s="67"/>
      <c r="C133" s="35" t="s">
        <v>24</v>
      </c>
      <c r="D133" s="35" t="s">
        <v>8</v>
      </c>
      <c r="E133" s="80">
        <f>SUM(E134:E136)</f>
        <v>84713</v>
      </c>
      <c r="F133" s="37"/>
      <c r="G133" s="80">
        <f>SUM(G134:G136)</f>
        <v>143035</v>
      </c>
      <c r="H133" s="38">
        <f>SUM(H134:H136)</f>
        <v>215.90406250000001</v>
      </c>
      <c r="I133" s="39"/>
      <c r="J133" s="39">
        <f>SUM(J134:J136)</f>
        <v>480198.62936222227</v>
      </c>
      <c r="K133" s="324">
        <f>SUM(K134:K136)</f>
        <v>448047.44794444449</v>
      </c>
      <c r="L133" s="271">
        <f>(((H133/O133)*100)-100)/100</f>
        <v>0.20233686643640594</v>
      </c>
      <c r="N133" s="51"/>
      <c r="O133" s="136">
        <f>SUM(O134:O136)</f>
        <v>179.57035879629629</v>
      </c>
      <c r="P133" s="135" t="s">
        <v>280</v>
      </c>
    </row>
    <row r="134" spans="1:16" x14ac:dyDescent="0.25">
      <c r="A134" t="s">
        <v>64</v>
      </c>
      <c r="D134" s="416" t="str">
        <f>'feel-ok.ch'!C37</f>
        <v>Rauchen</v>
      </c>
      <c r="E134" s="73">
        <f>'feel-ok.ch'!D37</f>
        <v>39226</v>
      </c>
      <c r="F134" s="359">
        <f>'feel-ok.ch'!E37</f>
        <v>0.04</v>
      </c>
      <c r="G134" s="73">
        <f>'feel-ok.ch'!F37</f>
        <v>72030</v>
      </c>
      <c r="H134" s="141">
        <f>'feel-ok.ch'!G37</f>
        <v>104.98636574074075</v>
      </c>
      <c r="I134" s="370">
        <f>wertCH*H134*24</f>
        <v>251967.27777777781</v>
      </c>
      <c r="J134" s="264">
        <f>I134</f>
        <v>251967.27777777781</v>
      </c>
      <c r="K134" s="331">
        <f>J134*wertCHF.Euro</f>
        <v>235085.47016666672</v>
      </c>
      <c r="L134" s="272">
        <f>'feel-ok.ch'!$J$37</f>
        <v>4.5561848081527787E-2</v>
      </c>
      <c r="O134" s="141">
        <f>'feel-ok.ch'!$M$37</f>
        <v>100.41143518518517</v>
      </c>
    </row>
    <row r="135" spans="1:16" x14ac:dyDescent="0.25">
      <c r="A135" t="s">
        <v>65</v>
      </c>
      <c r="D135" s="416" t="str">
        <f>'feel-ok.at'!C32</f>
        <v>Rauchen</v>
      </c>
      <c r="E135" s="73">
        <f>'feel-ok.at'!D32</f>
        <v>9724</v>
      </c>
      <c r="F135" s="359">
        <f>'feel-ok.at'!E32</f>
        <v>0.08</v>
      </c>
      <c r="G135" s="73">
        <f>'feel-ok.at'!F32</f>
        <v>23698</v>
      </c>
      <c r="H135" s="141">
        <f>'feel-ok.at'!G32</f>
        <v>30.315034722222219</v>
      </c>
      <c r="I135" s="371">
        <f>wertAT*H135*24</f>
        <v>58204.866666666661</v>
      </c>
      <c r="J135" s="264">
        <f>I135*wertEuro.CHF</f>
        <v>62378.155606666667</v>
      </c>
      <c r="K135" s="331">
        <f>I135</f>
        <v>58204.866666666661</v>
      </c>
      <c r="L135" s="272">
        <f>'feel-ok.at'!$J$32</f>
        <v>1.1272096320342938E-2</v>
      </c>
      <c r="O135" s="141">
        <f>'feel-ok.at'!$M$32</f>
        <v>29.977129629629623</v>
      </c>
    </row>
    <row r="136" spans="1:16" x14ac:dyDescent="0.25">
      <c r="A136" s="66" t="s">
        <v>67</v>
      </c>
      <c r="B136" s="66"/>
      <c r="C136" s="66"/>
      <c r="D136" s="78" t="str">
        <f>feelok.de!C18</f>
        <v>Rauchen</v>
      </c>
      <c r="E136" s="116">
        <f>feelok.de!D18</f>
        <v>35763</v>
      </c>
      <c r="F136" s="385">
        <f>feelok.de!E18</f>
        <v>0.45</v>
      </c>
      <c r="G136" s="116">
        <f>feelok.de!F18</f>
        <v>47307</v>
      </c>
      <c r="H136" s="192">
        <f>feelok.de!G18</f>
        <v>80.602662037037049</v>
      </c>
      <c r="I136" s="372">
        <f>wertDE*H136*24</f>
        <v>154757.11111111112</v>
      </c>
      <c r="J136" s="368">
        <f>I136*wertEuro.CHF</f>
        <v>165853.1959777778</v>
      </c>
      <c r="K136" s="373">
        <f>I136</f>
        <v>154757.11111111112</v>
      </c>
      <c r="L136" s="273">
        <f>feelok.de!$J$18</f>
        <v>0.63887193841254597</v>
      </c>
      <c r="O136" s="192">
        <f>feelok.de!$M$18</f>
        <v>49.181793981481484</v>
      </c>
    </row>
    <row r="139" spans="1:16" x14ac:dyDescent="0.25">
      <c r="A139" s="42" t="s">
        <v>451</v>
      </c>
      <c r="B139" s="41"/>
      <c r="C139" s="41"/>
      <c r="D139" s="41"/>
      <c r="E139" s="41"/>
      <c r="F139" s="41"/>
      <c r="G139" s="41"/>
      <c r="H139" s="41"/>
      <c r="I139" s="41"/>
      <c r="J139" s="47"/>
      <c r="K139" s="47"/>
      <c r="L139" s="47"/>
    </row>
    <row r="140" spans="1:16" x14ac:dyDescent="0.25">
      <c r="C140" s="1"/>
      <c r="D140" s="18"/>
      <c r="E140" s="1"/>
      <c r="F140" s="1"/>
      <c r="G140" s="1"/>
      <c r="H140" s="1"/>
      <c r="I140" s="1"/>
      <c r="J140" s="1"/>
      <c r="K140" s="1"/>
    </row>
    <row r="141" spans="1:16" x14ac:dyDescent="0.25">
      <c r="A141" s="99" t="s">
        <v>1155</v>
      </c>
      <c r="B141" s="158" t="s">
        <v>87</v>
      </c>
      <c r="C141" s="65" t="s">
        <v>128</v>
      </c>
      <c r="D141" s="11"/>
      <c r="E141" s="208" t="s">
        <v>80</v>
      </c>
      <c r="F141" s="209" t="s">
        <v>79</v>
      </c>
      <c r="G141" s="208" t="s">
        <v>78</v>
      </c>
      <c r="H141" s="208" t="s">
        <v>61</v>
      </c>
      <c r="I141" s="208" t="s">
        <v>76</v>
      </c>
      <c r="J141" s="208" t="s">
        <v>62</v>
      </c>
      <c r="K141" s="208" t="s">
        <v>66</v>
      </c>
      <c r="L141" s="210" t="s">
        <v>279</v>
      </c>
    </row>
    <row r="142" spans="1:16" x14ac:dyDescent="0.25">
      <c r="A142" s="67" t="s">
        <v>1156</v>
      </c>
      <c r="B142" s="67"/>
      <c r="C142" s="35" t="s">
        <v>24</v>
      </c>
      <c r="D142" s="35" t="s">
        <v>16</v>
      </c>
      <c r="E142" s="80">
        <f>SUM(E143:E145)</f>
        <v>15002</v>
      </c>
      <c r="F142" s="37"/>
      <c r="G142" s="80">
        <f>SUM(G143:G145)</f>
        <v>29341</v>
      </c>
      <c r="H142" s="38">
        <f>SUM(H143:H145)</f>
        <v>39.811099537037038</v>
      </c>
      <c r="I142" s="39"/>
      <c r="J142" s="39">
        <f>SUM(J143:J145)</f>
        <v>91355.919273333348</v>
      </c>
      <c r="K142" s="324">
        <f>SUM(K143:K145)</f>
        <v>85237.514722222244</v>
      </c>
      <c r="L142" s="389">
        <f>(((H142/O142)*100)-100)/100</f>
        <v>-2.971958535823049E-2</v>
      </c>
      <c r="N142" s="51"/>
      <c r="O142" s="136">
        <f>SUM(O143:O145)</f>
        <v>41.030509259259262</v>
      </c>
      <c r="P142" s="135" t="s">
        <v>280</v>
      </c>
    </row>
    <row r="143" spans="1:16" x14ac:dyDescent="0.25">
      <c r="A143" t="s">
        <v>64</v>
      </c>
      <c r="D143" s="416" t="str">
        <f>'feel-ok.ch'!C38</f>
        <v>Selbstvertrauen</v>
      </c>
      <c r="E143" s="73">
        <f>'feel-ok.ch'!D38</f>
        <v>10220</v>
      </c>
      <c r="F143" s="292">
        <f>'feel-ok.ch'!E38</f>
        <v>-0.12</v>
      </c>
      <c r="G143" s="73">
        <f>'feel-ok.ch'!F38</f>
        <v>20475</v>
      </c>
      <c r="H143" s="141">
        <f>'feel-ok.ch'!G38</f>
        <v>27.569560185185185</v>
      </c>
      <c r="I143" s="370">
        <f>wertCH*H143*24</f>
        <v>66166.944444444453</v>
      </c>
      <c r="J143" s="264">
        <f>I143</f>
        <v>66166.944444444453</v>
      </c>
      <c r="K143" s="331">
        <f>J143*wertCHF.Euro</f>
        <v>61733.759166666678</v>
      </c>
      <c r="L143" s="388">
        <f>'feel-ok.ch'!$J$38</f>
        <v>-0.11197063774183519</v>
      </c>
      <c r="O143" s="141">
        <f>'feel-ok.ch'!$M$38</f>
        <v>31.045775462962965</v>
      </c>
    </row>
    <row r="144" spans="1:16" x14ac:dyDescent="0.25">
      <c r="A144" t="s">
        <v>65</v>
      </c>
      <c r="D144" s="416" t="str">
        <f>'feel-ok.at'!C33</f>
        <v>Selbstvertrauen</v>
      </c>
      <c r="E144" s="73">
        <f>'feel-ok.at'!D33</f>
        <v>2060</v>
      </c>
      <c r="F144" s="292">
        <f>'feel-ok.at'!E33</f>
        <v>-0.14000000000000001</v>
      </c>
      <c r="G144" s="73">
        <f>'feel-ok.at'!F33</f>
        <v>4582</v>
      </c>
      <c r="H144" s="141">
        <f>'feel-ok.at'!G33</f>
        <v>6.7932291666666673</v>
      </c>
      <c r="I144" s="371">
        <f>wertAT*H144*24</f>
        <v>13043</v>
      </c>
      <c r="J144" s="264">
        <f>I144*wertEuro.CHF</f>
        <v>13978.183100000002</v>
      </c>
      <c r="K144" s="331">
        <f>I144</f>
        <v>13043</v>
      </c>
      <c r="L144" s="272">
        <f>'feel-ok.at'!$J$33</f>
        <v>0.100615250178612</v>
      </c>
      <c r="O144" s="141">
        <f>'AT - J - Körper, Psyche'!$P$54</f>
        <v>6.1722106481481482</v>
      </c>
    </row>
    <row r="145" spans="1:16" x14ac:dyDescent="0.25">
      <c r="A145" s="66" t="s">
        <v>67</v>
      </c>
      <c r="B145" s="66"/>
      <c r="C145" s="66"/>
      <c r="D145" s="78" t="str">
        <f>feelok.de!C19</f>
        <v>Selbstvertrauen</v>
      </c>
      <c r="E145" s="116">
        <f>feelok.de!D19</f>
        <v>2722</v>
      </c>
      <c r="F145" s="385">
        <f>feelok.de!E19</f>
        <v>0.57999999999999996</v>
      </c>
      <c r="G145" s="116">
        <f>feelok.de!F19</f>
        <v>4284</v>
      </c>
      <c r="H145" s="192">
        <f>feelok.de!G19</f>
        <v>5.4483101851851856</v>
      </c>
      <c r="I145" s="372">
        <f>wertDE*H145*24</f>
        <v>10460.755555555555</v>
      </c>
      <c r="J145" s="368">
        <f>I145*wertEuro.CHF</f>
        <v>11210.791728888889</v>
      </c>
      <c r="K145" s="373">
        <f>I145</f>
        <v>10460.755555555555</v>
      </c>
      <c r="L145" s="273">
        <f>feelok.de!$J$19</f>
        <v>0.42905628988287875</v>
      </c>
      <c r="O145" s="192">
        <f>feelok.de!$M$19</f>
        <v>3.8125231481481485</v>
      </c>
    </row>
    <row r="148" spans="1:16" x14ac:dyDescent="0.25">
      <c r="A148" s="42" t="s">
        <v>1163</v>
      </c>
      <c r="B148" s="41"/>
      <c r="C148" s="41"/>
      <c r="D148" s="41"/>
      <c r="E148" s="41"/>
      <c r="F148" s="41"/>
      <c r="G148" s="41"/>
      <c r="H148" s="41"/>
      <c r="I148" s="41"/>
      <c r="J148" s="47"/>
      <c r="K148" s="47"/>
      <c r="L148" s="47"/>
    </row>
    <row r="149" spans="1:16" x14ac:dyDescent="0.25">
      <c r="C149" s="1"/>
      <c r="D149" s="18"/>
      <c r="E149" s="1"/>
      <c r="F149" s="1"/>
      <c r="G149" s="1"/>
      <c r="H149" s="1"/>
      <c r="I149" s="1"/>
      <c r="J149" s="1"/>
      <c r="K149" s="1"/>
    </row>
    <row r="150" spans="1:16" x14ac:dyDescent="0.25">
      <c r="A150" s="99" t="s">
        <v>1155</v>
      </c>
      <c r="B150" s="158" t="s">
        <v>87</v>
      </c>
      <c r="C150" s="65" t="s">
        <v>128</v>
      </c>
      <c r="D150" s="11"/>
      <c r="E150" s="208" t="s">
        <v>80</v>
      </c>
      <c r="F150" s="209" t="s">
        <v>79</v>
      </c>
      <c r="G150" s="208" t="s">
        <v>78</v>
      </c>
      <c r="H150" s="208" t="s">
        <v>61</v>
      </c>
      <c r="I150" s="208" t="s">
        <v>76</v>
      </c>
      <c r="J150" s="208" t="s">
        <v>62</v>
      </c>
      <c r="K150" s="208" t="s">
        <v>66</v>
      </c>
      <c r="L150" s="210" t="s">
        <v>279</v>
      </c>
    </row>
    <row r="151" spans="1:16" x14ac:dyDescent="0.25">
      <c r="A151" s="67" t="s">
        <v>1156</v>
      </c>
      <c r="B151" s="67"/>
      <c r="C151" s="35" t="s">
        <v>24</v>
      </c>
      <c r="D151" s="35" t="s">
        <v>1164</v>
      </c>
      <c r="E151" s="80">
        <f>SUM(E152:E153)</f>
        <v>53951</v>
      </c>
      <c r="F151" s="37"/>
      <c r="G151" s="80">
        <f>SUM(G152:G153)</f>
        <v>130279</v>
      </c>
      <c r="H151" s="38">
        <f>SUM(H152:H153)</f>
        <v>193.1</v>
      </c>
      <c r="I151" s="39"/>
      <c r="J151" s="39">
        <f>SUM(J152:J153)</f>
        <v>447926.24775333336</v>
      </c>
      <c r="K151" s="324">
        <f>SUM(K152:K153)</f>
        <v>417924.22941666673</v>
      </c>
      <c r="L151" s="389">
        <f>(((H151/O151)*100)-100)/100</f>
        <v>-7.9006529765006939E-2</v>
      </c>
      <c r="N151" s="51"/>
      <c r="O151" s="136">
        <f>SUM(O152:O153)</f>
        <v>209.66489583333333</v>
      </c>
      <c r="P151" s="135" t="s">
        <v>280</v>
      </c>
    </row>
    <row r="152" spans="1:16" x14ac:dyDescent="0.25">
      <c r="A152" t="s">
        <v>64</v>
      </c>
      <c r="D152" s="416" t="str">
        <f>'feel-ok.ch'!C39</f>
        <v>Sexualität, Liebe, Beziehung</v>
      </c>
      <c r="E152" s="73">
        <f>'feel-ok.ch'!D39</f>
        <v>39781</v>
      </c>
      <c r="F152" s="292">
        <f>'feel-ok.ch'!E39</f>
        <v>-0.11</v>
      </c>
      <c r="G152" s="73">
        <f>'feel-ok.ch'!F39</f>
        <v>99253</v>
      </c>
      <c r="H152" s="141">
        <f>'feel-ok.ch'!G39</f>
        <v>147.78267361111111</v>
      </c>
      <c r="I152" s="370">
        <f>wertCH*H152*24</f>
        <v>354678.41666666669</v>
      </c>
      <c r="J152" s="264">
        <f>I152</f>
        <v>354678.41666666669</v>
      </c>
      <c r="K152" s="331">
        <f>J152*wertCHF.Euro</f>
        <v>330914.96275000006</v>
      </c>
      <c r="L152" s="388">
        <f>'feel-ok.ch'!$J$39</f>
        <v>-0.18125953097625797</v>
      </c>
      <c r="O152" s="141">
        <f>'feel-ok.ch'!$M$39</f>
        <v>180.50002314814816</v>
      </c>
    </row>
    <row r="153" spans="1:16" x14ac:dyDescent="0.25">
      <c r="A153" s="66" t="s">
        <v>65</v>
      </c>
      <c r="B153" s="66"/>
      <c r="C153" s="66"/>
      <c r="D153" s="78" t="str">
        <f>'feel-ok.at'!C34</f>
        <v>Sexualität, Liebe, Beziehung</v>
      </c>
      <c r="E153" s="116">
        <f>'feel-ok.at'!D34</f>
        <v>14170</v>
      </c>
      <c r="F153" s="374">
        <f>'feel-ok.at'!E34</f>
        <v>0.66</v>
      </c>
      <c r="G153" s="116">
        <f>'feel-ok.at'!F34</f>
        <v>31026</v>
      </c>
      <c r="H153" s="192">
        <f>'feel-ok.at'!G34</f>
        <v>45.317326388888894</v>
      </c>
      <c r="I153" s="372">
        <f>wertAT*H153*24</f>
        <v>87009.266666666677</v>
      </c>
      <c r="J153" s="368">
        <f>I153*wertEuro.CHF</f>
        <v>93247.831086666687</v>
      </c>
      <c r="K153" s="373">
        <f>I153</f>
        <v>87009.266666666677</v>
      </c>
      <c r="L153" s="273">
        <f>'feel-ok.at'!$J$34</f>
        <v>0.55383247779129274</v>
      </c>
      <c r="O153" s="192">
        <f>'feel-ok.at'!$M$34</f>
        <v>29.164872685185188</v>
      </c>
    </row>
    <row r="156" spans="1:16" x14ac:dyDescent="0.25">
      <c r="A156" s="42" t="s">
        <v>104</v>
      </c>
      <c r="B156" s="41"/>
      <c r="C156" s="41"/>
      <c r="D156" s="41"/>
      <c r="E156" s="41"/>
      <c r="F156" s="41"/>
      <c r="G156" s="41"/>
      <c r="H156" s="41"/>
      <c r="I156" s="41"/>
      <c r="J156" s="47"/>
      <c r="K156" s="47"/>
      <c r="L156" s="47"/>
    </row>
    <row r="157" spans="1:16" x14ac:dyDescent="0.25">
      <c r="C157" s="1"/>
      <c r="D157" s="18"/>
      <c r="E157" s="1"/>
      <c r="F157" s="1"/>
      <c r="G157" s="1"/>
      <c r="H157" s="1"/>
      <c r="I157" s="1"/>
      <c r="J157" s="1"/>
      <c r="K157" s="1"/>
    </row>
    <row r="158" spans="1:16" x14ac:dyDescent="0.25">
      <c r="A158" s="99" t="s">
        <v>1155</v>
      </c>
      <c r="B158" s="158" t="s">
        <v>87</v>
      </c>
      <c r="C158" s="65" t="s">
        <v>128</v>
      </c>
      <c r="D158" s="11"/>
      <c r="E158" s="208" t="s">
        <v>80</v>
      </c>
      <c r="F158" s="209" t="s">
        <v>79</v>
      </c>
      <c r="G158" s="208" t="s">
        <v>78</v>
      </c>
      <c r="H158" s="208" t="s">
        <v>61</v>
      </c>
      <c r="I158" s="208" t="s">
        <v>76</v>
      </c>
      <c r="J158" s="208" t="s">
        <v>62</v>
      </c>
      <c r="K158" s="208" t="s">
        <v>66</v>
      </c>
      <c r="L158" s="210" t="s">
        <v>279</v>
      </c>
    </row>
    <row r="159" spans="1:16" x14ac:dyDescent="0.25">
      <c r="A159" s="67" t="s">
        <v>1156</v>
      </c>
      <c r="B159" s="67"/>
      <c r="C159" s="35" t="s">
        <v>24</v>
      </c>
      <c r="D159" s="35" t="s">
        <v>135</v>
      </c>
      <c r="E159" s="80">
        <f>SUM(E160:E161)</f>
        <v>10827</v>
      </c>
      <c r="F159" s="37"/>
      <c r="G159" s="80">
        <f>SUM(G160:G161)</f>
        <v>19191</v>
      </c>
      <c r="H159" s="38">
        <f>SUM(H160:H161)</f>
        <v>38.273842592592594</v>
      </c>
      <c r="I159" s="39"/>
      <c r="J159" s="39">
        <f>SUM(J160:J161)</f>
        <v>90177.014153333352</v>
      </c>
      <c r="K159" s="324">
        <f>SUM(K160:K161)</f>
        <v>84136.133305555559</v>
      </c>
      <c r="L159" s="389">
        <f>(((H159/O159)*100)-100)/100</f>
        <v>-0.18734235199518737</v>
      </c>
      <c r="N159" s="51"/>
      <c r="O159" s="136">
        <f>SUM(O160:O161)</f>
        <v>47.097129629629634</v>
      </c>
      <c r="P159" s="135" t="s">
        <v>280</v>
      </c>
    </row>
    <row r="160" spans="1:16" x14ac:dyDescent="0.25">
      <c r="A160" t="s">
        <v>64</v>
      </c>
      <c r="D160" s="416" t="str">
        <f>'feel-ok.ch'!C40</f>
        <v>Sport, Bewegung</v>
      </c>
      <c r="E160" s="73">
        <f>'feel-ok.ch'!D40</f>
        <v>9416</v>
      </c>
      <c r="F160" s="292">
        <f>'feel-ok.ch'!E40</f>
        <v>-0.2</v>
      </c>
      <c r="G160" s="73">
        <f>'feel-ok.ch'!F40</f>
        <v>16729</v>
      </c>
      <c r="H160" s="141">
        <f>'feel-ok.ch'!G40</f>
        <v>33.365775462962965</v>
      </c>
      <c r="I160" s="370">
        <f>wertCH*H160*24</f>
        <v>80077.861111111124</v>
      </c>
      <c r="J160" s="264">
        <f>I160</f>
        <v>80077.861111111124</v>
      </c>
      <c r="K160" s="331">
        <f>J160*wertCHF.Euro</f>
        <v>74712.644416666677</v>
      </c>
      <c r="L160" s="388">
        <f>'feel-ok.ch'!$J$40</f>
        <v>-0.22501108258806468</v>
      </c>
      <c r="O160" s="141">
        <f>'feel-ok.ch'!$M$40</f>
        <v>43.053229166666675</v>
      </c>
    </row>
    <row r="161" spans="1:16" x14ac:dyDescent="0.25">
      <c r="A161" s="66" t="s">
        <v>65</v>
      </c>
      <c r="B161" s="66"/>
      <c r="C161" s="66"/>
      <c r="D161" s="78" t="str">
        <f>'feel-ok.at'!C35</f>
        <v>Sport, Bewegung</v>
      </c>
      <c r="E161" s="116">
        <f>'feel-ok.at'!D35</f>
        <v>1411</v>
      </c>
      <c r="F161" s="374">
        <f>'feel-ok.at'!E35</f>
        <v>0.05</v>
      </c>
      <c r="G161" s="116">
        <f>'feel-ok.at'!F35</f>
        <v>2462</v>
      </c>
      <c r="H161" s="192">
        <f>'feel-ok.at'!G35</f>
        <v>4.9080671296296288</v>
      </c>
      <c r="I161" s="372">
        <f>wertAT*H161*24</f>
        <v>9423.4888888888872</v>
      </c>
      <c r="J161" s="368">
        <f>I161*wertEuro.CHF</f>
        <v>10099.153042222222</v>
      </c>
      <c r="K161" s="373">
        <f>I161</f>
        <v>9423.4888888888872</v>
      </c>
      <c r="L161" s="273">
        <f>'feel-ok.at'!$J$35</f>
        <v>0.21369632476895631</v>
      </c>
      <c r="O161" s="192">
        <f>'feel-ok.at'!$M$35</f>
        <v>4.0439004629629629</v>
      </c>
    </row>
    <row r="164" spans="1:16" x14ac:dyDescent="0.25">
      <c r="A164" s="42" t="s">
        <v>452</v>
      </c>
      <c r="B164" s="41"/>
      <c r="C164" s="41"/>
      <c r="D164" s="41"/>
      <c r="E164" s="41"/>
      <c r="F164" s="41"/>
      <c r="G164" s="41"/>
      <c r="H164" s="41"/>
      <c r="I164" s="41"/>
      <c r="J164" s="47"/>
      <c r="K164" s="47"/>
      <c r="L164" s="47"/>
    </row>
    <row r="165" spans="1:16" x14ac:dyDescent="0.25">
      <c r="C165" s="1"/>
      <c r="D165" s="18"/>
      <c r="E165" s="1"/>
      <c r="F165" s="1"/>
      <c r="G165" s="1"/>
      <c r="H165" s="1"/>
      <c r="I165" s="1"/>
      <c r="J165" s="1"/>
      <c r="K165" s="1"/>
    </row>
    <row r="166" spans="1:16" x14ac:dyDescent="0.25">
      <c r="A166" s="99" t="s">
        <v>1155</v>
      </c>
      <c r="B166" s="158" t="s">
        <v>87</v>
      </c>
      <c r="C166" s="65" t="s">
        <v>128</v>
      </c>
      <c r="D166" s="11"/>
      <c r="E166" s="208" t="s">
        <v>80</v>
      </c>
      <c r="F166" s="209" t="s">
        <v>79</v>
      </c>
      <c r="G166" s="208" t="s">
        <v>78</v>
      </c>
      <c r="H166" s="208" t="s">
        <v>61</v>
      </c>
      <c r="I166" s="208" t="s">
        <v>76</v>
      </c>
      <c r="J166" s="208" t="s">
        <v>62</v>
      </c>
      <c r="K166" s="208" t="s">
        <v>66</v>
      </c>
      <c r="L166" s="210" t="s">
        <v>279</v>
      </c>
    </row>
    <row r="167" spans="1:16" x14ac:dyDescent="0.25">
      <c r="A167" s="67" t="s">
        <v>1156</v>
      </c>
      <c r="B167" s="67"/>
      <c r="C167" s="35" t="s">
        <v>24</v>
      </c>
      <c r="D167" s="35" t="s">
        <v>18</v>
      </c>
      <c r="E167" s="80">
        <f>SUM(E168:E170)</f>
        <v>14835</v>
      </c>
      <c r="F167" s="37"/>
      <c r="G167" s="80">
        <f>SUM(G168:G170)</f>
        <v>32569</v>
      </c>
      <c r="H167" s="38">
        <f>SUM(H168:H170)</f>
        <v>38.425104166666664</v>
      </c>
      <c r="I167" s="39"/>
      <c r="J167" s="39">
        <f>SUM(J168:J170)</f>
        <v>89951.315142222229</v>
      </c>
      <c r="K167" s="324">
        <f>SUM(K168:K170)</f>
        <v>83925.899194444442</v>
      </c>
      <c r="L167" s="389">
        <f>(((H167/O167)*100)-100)/100</f>
        <v>-9.0792350332867644E-2</v>
      </c>
      <c r="N167" s="51"/>
      <c r="O167" s="136">
        <f>SUM(O168:O170)</f>
        <v>42.262187500000003</v>
      </c>
      <c r="P167" s="135" t="s">
        <v>280</v>
      </c>
    </row>
    <row r="168" spans="1:16" x14ac:dyDescent="0.25">
      <c r="A168" t="s">
        <v>64</v>
      </c>
      <c r="D168" s="416" t="str">
        <f>'feel-ok.ch'!C41</f>
        <v>Stress</v>
      </c>
      <c r="E168" s="73">
        <f>'feel-ok.ch'!D41</f>
        <v>11962</v>
      </c>
      <c r="F168" s="292">
        <f>'feel-ok.ch'!E41</f>
        <v>-7.0000000000000007E-2</v>
      </c>
      <c r="G168" s="73">
        <f>'feel-ok.ch'!F41</f>
        <v>26378</v>
      </c>
      <c r="H168" s="141">
        <f>'feel-ok.ch'!G41</f>
        <v>31.797303240740739</v>
      </c>
      <c r="I168" s="370">
        <f>wertCH*H168*24</f>
        <v>76313.527777777781</v>
      </c>
      <c r="J168" s="264">
        <f>I168</f>
        <v>76313.527777777781</v>
      </c>
      <c r="K168" s="331">
        <f>J168*wertCHF.Euro</f>
        <v>71200.52141666667</v>
      </c>
      <c r="L168" s="388">
        <f>'feel-ok.ch'!$J$41</f>
        <v>-0.10721584758676116</v>
      </c>
      <c r="O168" s="141">
        <f>'feel-ok.ch'!$M$41</f>
        <v>35.615891203703704</v>
      </c>
    </row>
    <row r="169" spans="1:16" x14ac:dyDescent="0.25">
      <c r="A169" t="s">
        <v>65</v>
      </c>
      <c r="D169" s="416" t="str">
        <f>'feel-ok.at'!C36</f>
        <v>Stress</v>
      </c>
      <c r="E169" s="73">
        <f>'feel-ok.at'!D36</f>
        <v>2249</v>
      </c>
      <c r="F169" s="292">
        <f>'feel-ok.at'!E36</f>
        <v>-0.11</v>
      </c>
      <c r="G169" s="73">
        <f>'feel-ok.at'!F36</f>
        <v>5345</v>
      </c>
      <c r="H169" s="141">
        <f>'feel-ok.at'!G36</f>
        <v>5.8301851851851838</v>
      </c>
      <c r="I169" s="371">
        <f>wertAT*H169*24</f>
        <v>11193.955555555553</v>
      </c>
      <c r="J169" s="264">
        <f>I169*wertEuro.CHF</f>
        <v>11996.562168888886</v>
      </c>
      <c r="K169" s="331">
        <f>I169</f>
        <v>11193.955555555553</v>
      </c>
      <c r="L169" s="388">
        <f>'feel-ok.at'!$J$36</f>
        <v>-0.12279186402897778</v>
      </c>
      <c r="O169" s="141">
        <f>'feel-ok.at'!$M$36</f>
        <v>6.6462962962962973</v>
      </c>
    </row>
    <row r="170" spans="1:16" x14ac:dyDescent="0.25">
      <c r="A170" s="66" t="s">
        <v>67</v>
      </c>
      <c r="B170" s="66" t="s">
        <v>604</v>
      </c>
      <c r="C170" s="66"/>
      <c r="D170" s="78" t="str">
        <f>feelok.de!C20</f>
        <v>Stress</v>
      </c>
      <c r="E170" s="116">
        <f>feelok.de!D20</f>
        <v>624</v>
      </c>
      <c r="F170" s="385" t="str">
        <f>feelok.de!E20</f>
        <v>-</v>
      </c>
      <c r="G170" s="116">
        <f>feelok.de!F20</f>
        <v>846</v>
      </c>
      <c r="H170" s="192">
        <f>feelok.de!G20</f>
        <v>0.79761574074074093</v>
      </c>
      <c r="I170" s="372">
        <f>wertDE*H170*24</f>
        <v>1531.4222222222227</v>
      </c>
      <c r="J170" s="368">
        <f>I170*wertEuro.CHF</f>
        <v>1641.2251955555562</v>
      </c>
      <c r="K170" s="373">
        <f>I170</f>
        <v>1531.4222222222227</v>
      </c>
      <c r="L170" s="384" t="str">
        <f>feelok.de!$J$20</f>
        <v>-</v>
      </c>
      <c r="O170" s="192">
        <f>feelok.de!$M$20</f>
        <v>0</v>
      </c>
    </row>
    <row r="173" spans="1:16" x14ac:dyDescent="0.25">
      <c r="A173" s="42" t="s">
        <v>434</v>
      </c>
      <c r="B173" s="41"/>
      <c r="C173" s="41"/>
      <c r="D173" s="41"/>
      <c r="E173" s="41"/>
      <c r="F173" s="41"/>
      <c r="G173" s="41"/>
      <c r="H173" s="41"/>
      <c r="I173" s="41"/>
      <c r="J173" s="47"/>
      <c r="K173" s="47"/>
      <c r="L173" s="47"/>
    </row>
    <row r="174" spans="1:16" x14ac:dyDescent="0.25">
      <c r="C174" s="1"/>
      <c r="D174" s="18"/>
      <c r="E174" s="1"/>
      <c r="F174" s="1"/>
      <c r="G174" s="1"/>
      <c r="H174" s="1"/>
      <c r="I174" s="1"/>
      <c r="J174" s="1"/>
      <c r="K174" s="1"/>
    </row>
    <row r="175" spans="1:16" x14ac:dyDescent="0.25">
      <c r="A175" s="99" t="s">
        <v>1155</v>
      </c>
      <c r="B175" s="158" t="s">
        <v>87</v>
      </c>
      <c r="C175" s="65" t="s">
        <v>128</v>
      </c>
      <c r="D175" s="11"/>
      <c r="E175" s="208" t="s">
        <v>80</v>
      </c>
      <c r="F175" s="209" t="s">
        <v>79</v>
      </c>
      <c r="G175" s="208" t="s">
        <v>78</v>
      </c>
      <c r="H175" s="208" t="s">
        <v>61</v>
      </c>
      <c r="I175" s="208" t="s">
        <v>76</v>
      </c>
      <c r="J175" s="208" t="s">
        <v>62</v>
      </c>
      <c r="K175" s="208" t="s">
        <v>66</v>
      </c>
      <c r="L175" s="210" t="s">
        <v>279</v>
      </c>
    </row>
    <row r="176" spans="1:16" x14ac:dyDescent="0.25">
      <c r="A176" s="67" t="s">
        <v>1156</v>
      </c>
      <c r="B176" s="67"/>
      <c r="C176" s="35" t="s">
        <v>24</v>
      </c>
      <c r="D176" s="35" t="s">
        <v>12</v>
      </c>
      <c r="E176" s="80">
        <f>SUM(E177:E178)</f>
        <v>9901</v>
      </c>
      <c r="F176" s="37"/>
      <c r="G176" s="80">
        <f>SUM(G177:G178)</f>
        <v>12937</v>
      </c>
      <c r="H176" s="38">
        <f>SUM(H177:H178)</f>
        <v>18.708553240740741</v>
      </c>
      <c r="I176" s="39"/>
      <c r="J176" s="39">
        <f>SUM(J177:J178)</f>
        <v>44334.298486666667</v>
      </c>
      <c r="K176" s="324">
        <f>SUM(K177:K178)</f>
        <v>41364.230444444445</v>
      </c>
      <c r="L176" s="271">
        <f>(((H176/O176)*100)-100)/100</f>
        <v>6.2661026030418732E-2</v>
      </c>
      <c r="N176" s="51"/>
      <c r="O176" s="136">
        <f>SUM(O177:O178)</f>
        <v>17.605381944444442</v>
      </c>
      <c r="P176" s="135" t="s">
        <v>280</v>
      </c>
    </row>
    <row r="177" spans="1:16" x14ac:dyDescent="0.25">
      <c r="A177" t="s">
        <v>64</v>
      </c>
      <c r="D177" s="416" t="str">
        <f>'feel-ok.ch'!C42</f>
        <v>Suizidalität</v>
      </c>
      <c r="E177" s="73">
        <f>'feel-ok.ch'!D42</f>
        <v>8792</v>
      </c>
      <c r="F177" s="359">
        <f>'feel-ok.ch'!E42</f>
        <v>0.06</v>
      </c>
      <c r="G177" s="73">
        <f>'feel-ok.ch'!F42</f>
        <v>11534</v>
      </c>
      <c r="H177" s="141">
        <f>'feel-ok.ch'!G42</f>
        <v>17.054537037037036</v>
      </c>
      <c r="I177" s="370">
        <f>wertCH*H177*24</f>
        <v>40930.888888888891</v>
      </c>
      <c r="J177" s="264">
        <f>I177</f>
        <v>40930.888888888891</v>
      </c>
      <c r="K177" s="331">
        <f>J177*wertCHF.Euro</f>
        <v>38188.519333333337</v>
      </c>
      <c r="L177" s="272">
        <f>'feel-ok.ch'!$J$42</f>
        <v>9.9664543476881987E-2</v>
      </c>
      <c r="O177" s="141">
        <f>'feel-ok.ch'!$M$42</f>
        <v>15.508854166666666</v>
      </c>
    </row>
    <row r="178" spans="1:16" x14ac:dyDescent="0.25">
      <c r="A178" s="66" t="s">
        <v>65</v>
      </c>
      <c r="B178" s="66"/>
      <c r="C178" s="66"/>
      <c r="D178" s="78" t="str">
        <f>'feel-ok.at'!C37</f>
        <v>Suizidalität</v>
      </c>
      <c r="E178" s="116">
        <f>'feel-ok.at'!D37</f>
        <v>1109</v>
      </c>
      <c r="F178" s="367">
        <f>'feel-ok.at'!E37</f>
        <v>-0.28999999999999998</v>
      </c>
      <c r="G178" s="116">
        <f>'feel-ok.at'!F37</f>
        <v>1403</v>
      </c>
      <c r="H178" s="192">
        <f>'feel-ok.at'!G37</f>
        <v>1.6540162037037034</v>
      </c>
      <c r="I178" s="372">
        <f>wertAT*H178*24</f>
        <v>3175.7111111111108</v>
      </c>
      <c r="J178" s="368">
        <f>I178*wertEuro.CHF</f>
        <v>3403.4095977777779</v>
      </c>
      <c r="K178" s="373">
        <f>I178</f>
        <v>3175.7111111111108</v>
      </c>
      <c r="L178" s="386">
        <f>'feel-ok.at'!$J$37</f>
        <v>-0.21106878657392086</v>
      </c>
      <c r="O178" s="192">
        <f>'feel-ok.at'!$M$37</f>
        <v>2.0965277777777778</v>
      </c>
    </row>
    <row r="181" spans="1:16" x14ac:dyDescent="0.25">
      <c r="A181" s="42" t="s">
        <v>123</v>
      </c>
      <c r="B181" s="41"/>
      <c r="C181" s="41"/>
      <c r="D181" s="41"/>
      <c r="E181" s="41"/>
      <c r="F181" s="41"/>
      <c r="G181" s="41"/>
      <c r="H181" s="41"/>
      <c r="I181" s="41"/>
      <c r="J181" s="47"/>
      <c r="K181" s="47"/>
      <c r="L181" s="47"/>
    </row>
    <row r="182" spans="1:16" x14ac:dyDescent="0.25">
      <c r="C182" s="1"/>
      <c r="D182" s="18"/>
      <c r="E182" s="1"/>
      <c r="F182" s="1"/>
      <c r="G182" s="1"/>
      <c r="H182" s="1"/>
      <c r="I182" s="1"/>
      <c r="J182" s="1"/>
      <c r="K182" s="1"/>
    </row>
    <row r="183" spans="1:16" x14ac:dyDescent="0.25">
      <c r="A183" s="99" t="s">
        <v>1155</v>
      </c>
      <c r="B183" s="158" t="s">
        <v>87</v>
      </c>
      <c r="C183" s="65" t="s">
        <v>128</v>
      </c>
      <c r="D183" s="11"/>
      <c r="E183" s="208" t="s">
        <v>80</v>
      </c>
      <c r="F183" s="209" t="s">
        <v>79</v>
      </c>
      <c r="G183" s="208" t="s">
        <v>78</v>
      </c>
      <c r="H183" s="208" t="s">
        <v>61</v>
      </c>
      <c r="I183" s="208" t="s">
        <v>76</v>
      </c>
      <c r="J183" s="208" t="s">
        <v>62</v>
      </c>
      <c r="K183" s="208" t="s">
        <v>66</v>
      </c>
      <c r="L183" s="210" t="s">
        <v>279</v>
      </c>
    </row>
    <row r="184" spans="1:16" x14ac:dyDescent="0.25">
      <c r="A184" s="67" t="s">
        <v>1156</v>
      </c>
      <c r="B184" s="67"/>
      <c r="C184" s="35" t="s">
        <v>24</v>
      </c>
      <c r="D184" s="35" t="s">
        <v>1165</v>
      </c>
      <c r="E184" s="80">
        <f>SUM(E185:E186)</f>
        <v>8144</v>
      </c>
      <c r="F184" s="37"/>
      <c r="G184" s="80">
        <f>SUM(G185:G186)</f>
        <v>14480</v>
      </c>
      <c r="H184" s="38">
        <f>SUM(H185:H186)</f>
        <v>18.76181712962963</v>
      </c>
      <c r="I184" s="39"/>
      <c r="J184" s="39">
        <f>SUM(J185:J186)</f>
        <v>44732.803106666666</v>
      </c>
      <c r="K184" s="324">
        <f>SUM(K185:K186)</f>
        <v>41735.877527777775</v>
      </c>
      <c r="L184" s="271">
        <f>(((H184/O184)*100)-100)/100</f>
        <v>0.93560061947969952</v>
      </c>
      <c r="N184" s="51"/>
      <c r="O184" s="136">
        <f>SUM(O185:O186)</f>
        <v>9.6930208333333319</v>
      </c>
      <c r="P184" s="135" t="s">
        <v>280</v>
      </c>
    </row>
    <row r="185" spans="1:16" x14ac:dyDescent="0.25">
      <c r="A185" t="s">
        <v>64</v>
      </c>
      <c r="D185" s="416" t="str">
        <f>'feel-ok.ch'!C43</f>
        <v>Webprofi</v>
      </c>
      <c r="E185" s="73">
        <f>'feel-ok.ch'!D43</f>
        <v>7621</v>
      </c>
      <c r="F185" s="359">
        <f>'feel-ok.ch'!E43</f>
        <v>0.35</v>
      </c>
      <c r="G185" s="73">
        <f>'feel-ok.ch'!F43</f>
        <v>13651</v>
      </c>
      <c r="H185" s="141">
        <f>'feel-ok.ch'!G43</f>
        <v>17.898460648148149</v>
      </c>
      <c r="I185" s="370">
        <f>wertCH*H185*24</f>
        <v>42956.305555555555</v>
      </c>
      <c r="J185" s="264">
        <f>I185</f>
        <v>42956.305555555555</v>
      </c>
      <c r="K185" s="331">
        <f>J185*wertCHF.Euro</f>
        <v>40078.233083333333</v>
      </c>
      <c r="L185" s="272">
        <f>'feel-ok.ch'!$J$43</f>
        <v>0.84653071069414465</v>
      </c>
      <c r="O185" s="141">
        <f>'feel-ok.ch'!$M$43</f>
        <v>9.6930208333333319</v>
      </c>
    </row>
    <row r="186" spans="1:16" x14ac:dyDescent="0.25">
      <c r="A186" s="66" t="s">
        <v>65</v>
      </c>
      <c r="B186" s="66" t="s">
        <v>356</v>
      </c>
      <c r="C186" s="66"/>
      <c r="D186" s="78" t="str">
        <f>'feel-ok.at'!C38</f>
        <v>Webprofi</v>
      </c>
      <c r="E186" s="116">
        <f>'feel-ok.at'!D38</f>
        <v>523</v>
      </c>
      <c r="F186" s="340" t="str">
        <f>'feel-ok.at'!E38</f>
        <v>-</v>
      </c>
      <c r="G186" s="116">
        <f>'feel-ok.at'!F38</f>
        <v>829</v>
      </c>
      <c r="H186" s="192">
        <f>'feel-ok.at'!G38</f>
        <v>0.86335648148148147</v>
      </c>
      <c r="I186" s="372">
        <f>wertAT*H186*24</f>
        <v>1657.6444444444444</v>
      </c>
      <c r="J186" s="368">
        <f>I186*wertEuro.CHF</f>
        <v>1776.4975511111113</v>
      </c>
      <c r="K186" s="373">
        <f>I186</f>
        <v>1657.6444444444444</v>
      </c>
      <c r="L186" s="384" t="str">
        <f>'feel-ok.at'!$J$38</f>
        <v>-</v>
      </c>
      <c r="O186" s="394" t="str">
        <f>'feel-ok.at'!$M$38</f>
        <v>-</v>
      </c>
    </row>
  </sheetData>
  <hyperlinks>
    <hyperlink ref="D34" location="CH.J.Alkohol" display="CH.J.Alkohol"/>
    <hyperlink ref="B32" location="leg.onlineseit" display="Online seit…"/>
    <hyperlink ref="E32" location="leg.sessions" display="Sessions"/>
    <hyperlink ref="F32" location="leg.trend" display="Trend"/>
    <hyperlink ref="G32" location="leg.uniquePageviews" display="uniquePageviews"/>
    <hyperlink ref="H32" location="leg.interventionstage" display="Interventionstage"/>
    <hyperlink ref="J32" location="leg.wert" display="Wert"/>
    <hyperlink ref="L32" location="leg.verlauf" display="Verlauf"/>
    <hyperlink ref="B41" location="leg.onlineseit" display="Online seit…"/>
    <hyperlink ref="E41" location="leg.sessions" display="Sessions"/>
    <hyperlink ref="F41" location="leg.trend" display="Trend"/>
    <hyperlink ref="G41" location="leg.uniquePageviews" display="uniquePageviews"/>
    <hyperlink ref="H41" location="leg.interventionstage" display="Interventionstage"/>
    <hyperlink ref="J41" location="leg.wert" display="Wert"/>
    <hyperlink ref="L41" location="leg.verlauf" display="Verlauf"/>
    <hyperlink ref="B48" location="leg.onlineseit" display="Online seit…"/>
    <hyperlink ref="E48" location="leg.sessions" display="Sessions"/>
    <hyperlink ref="F48" location="leg.trend" display="Trend"/>
    <hyperlink ref="G48" location="leg.uniquePageviews" display="uniquePageviews"/>
    <hyperlink ref="H48" location="leg.interventionstage" display="Interventionstage"/>
    <hyperlink ref="J48" location="leg.wert" display="Wert"/>
    <hyperlink ref="L48" location="leg.verlauf" display="Verlauf"/>
    <hyperlink ref="B56" location="leg.onlineseit" display="Online seit…"/>
    <hyperlink ref="E56" location="leg.sessions" display="Sessions"/>
    <hyperlink ref="F56" location="leg.trend" display="Trend"/>
    <hyperlink ref="G56" location="leg.uniquePageviews" display="uniquePageviews"/>
    <hyperlink ref="H56" location="leg.interventionstage" display="Interventionstage"/>
    <hyperlink ref="J56" location="leg.wert" display="Wert"/>
    <hyperlink ref="L56" location="leg.verlauf" display="Verlauf"/>
    <hyperlink ref="B65" location="leg.onlineseit" display="Online seit…"/>
    <hyperlink ref="E65" location="leg.sessions" display="Sessions"/>
    <hyperlink ref="F65" location="leg.trend" display="Trend"/>
    <hyperlink ref="G65" location="leg.uniquePageviews" display="uniquePageviews"/>
    <hyperlink ref="H65" location="leg.interventionstage" display="Interventionstage"/>
    <hyperlink ref="J65" location="leg.wert" display="Wert"/>
    <hyperlink ref="L65" location="leg.verlauf" display="Verlauf"/>
    <hyperlink ref="B73" location="leg.onlineseit" display="Online seit…"/>
    <hyperlink ref="E73" location="leg.sessions" display="Sessions"/>
    <hyperlink ref="F73" location="leg.trend" display="Trend"/>
    <hyperlink ref="G73" location="leg.uniquePageviews" display="uniquePageviews"/>
    <hyperlink ref="H73" location="leg.interventionstage" display="Interventionstage"/>
    <hyperlink ref="J73" location="leg.wert" display="Wert"/>
    <hyperlink ref="L73" location="leg.verlauf" display="Verlauf"/>
    <hyperlink ref="B80" location="leg.onlineseit" display="Online seit…"/>
    <hyperlink ref="E80" location="leg.sessions" display="Sessions"/>
    <hyperlink ref="F80" location="leg.trend" display="Trend"/>
    <hyperlink ref="G80" location="leg.uniquePageviews" display="uniquePageviews"/>
    <hyperlink ref="H80" location="leg.interventionstage" display="Interventionstage"/>
    <hyperlink ref="J80" location="leg.wert" display="Wert"/>
    <hyperlink ref="L80" location="leg.verlauf" display="Verlauf"/>
    <hyperlink ref="B87" location="leg.onlineseit" display="Online seit…"/>
    <hyperlink ref="E87" location="leg.sessions" display="Sessions"/>
    <hyperlink ref="F87" location="leg.trend" display="Trend"/>
    <hyperlink ref="G87" location="leg.uniquePageviews" display="uniquePageviews"/>
    <hyperlink ref="H87" location="leg.interventionstage" display="Interventionstage"/>
    <hyperlink ref="J87" location="leg.wert" display="Wert"/>
    <hyperlink ref="L87" location="leg.verlauf" display="Verlauf"/>
    <hyperlink ref="B95" location="leg.onlineseit" display="Online seit…"/>
    <hyperlink ref="E95" location="leg.sessions" display="Sessions"/>
    <hyperlink ref="F95" location="leg.trend" display="Trend"/>
    <hyperlink ref="G95" location="leg.uniquePageviews" display="uniquePageviews"/>
    <hyperlink ref="H95" location="leg.interventionstage" display="Interventionstage"/>
    <hyperlink ref="J95" location="leg.wert" display="Wert"/>
    <hyperlink ref="L95" location="leg.verlauf" display="Verlauf"/>
    <hyperlink ref="B103" location="leg.onlineseit" display="Online seit…"/>
    <hyperlink ref="E103" location="leg.sessions" display="Sessions"/>
    <hyperlink ref="F103" location="leg.trend" display="Trend"/>
    <hyperlink ref="G103" location="leg.uniquePageviews" display="uniquePageviews"/>
    <hyperlink ref="H103" location="leg.interventionstage" display="Interventionstage"/>
    <hyperlink ref="J103" location="leg.wert" display="Wert"/>
    <hyperlink ref="L103" location="leg.verlauf" display="Verlauf"/>
    <hyperlink ref="B111" location="leg.onlineseit" display="Online seit…"/>
    <hyperlink ref="E111" location="leg.sessions" display="Sessions"/>
    <hyperlink ref="F111" location="leg.trend" display="Trend"/>
    <hyperlink ref="G111" location="leg.uniquePageviews" display="uniquePageviews"/>
    <hyperlink ref="H111" location="leg.interventionstage" display="Interventionstage"/>
    <hyperlink ref="J111" location="leg.wert" display="Wert"/>
    <hyperlink ref="L111" location="leg.verlauf" display="Verlauf"/>
    <hyperlink ref="B118" location="leg.onlineseit" display="Online seit…"/>
    <hyperlink ref="E118" location="leg.sessions" display="Sessions"/>
    <hyperlink ref="F118" location="leg.trend" display="Trend"/>
    <hyperlink ref="G118" location="leg.uniquePageviews" display="uniquePageviews"/>
    <hyperlink ref="H118" location="leg.interventionstage" display="Interventionstage"/>
    <hyperlink ref="J118" location="leg.wert" display="Wert"/>
    <hyperlink ref="L118" location="leg.verlauf" display="Verlauf"/>
    <hyperlink ref="B125" location="leg.onlineseit" display="Online seit…"/>
    <hyperlink ref="E125" location="leg.sessions" display="Sessions"/>
    <hyperlink ref="F125" location="leg.trend" display="Trend"/>
    <hyperlink ref="G125" location="leg.uniquePageviews" display="uniquePageviews"/>
    <hyperlink ref="H125" location="leg.interventionstage" display="Interventionstage"/>
    <hyperlink ref="J125" location="leg.wert" display="Wert"/>
    <hyperlink ref="L125" location="leg.verlauf" display="Verlauf"/>
    <hyperlink ref="B132" location="leg.onlineseit" display="Online seit…"/>
    <hyperlink ref="E132" location="leg.sessions" display="Sessions"/>
    <hyperlink ref="F132" location="leg.trend" display="Trend"/>
    <hyperlink ref="G132" location="leg.uniquePageviews" display="uniquePageviews"/>
    <hyperlink ref="H132" location="leg.interventionstage" display="Interventionstage"/>
    <hyperlink ref="J132" location="leg.wert" display="Wert"/>
    <hyperlink ref="L132" location="leg.verlauf" display="Verlauf"/>
    <hyperlink ref="B141" location="leg.onlineseit" display="Online seit…"/>
    <hyperlink ref="E141" location="leg.sessions" display="Sessions"/>
    <hyperlink ref="F141" location="leg.trend" display="Trend"/>
    <hyperlink ref="G141" location="leg.uniquePageviews" display="uniquePageviews"/>
    <hyperlink ref="H141" location="leg.interventionstage" display="Interventionstage"/>
    <hyperlink ref="J141" location="leg.wert" display="Wert"/>
    <hyperlink ref="L141" location="leg.verlauf" display="Verlauf"/>
    <hyperlink ref="B150" location="leg.onlineseit" display="Online seit…"/>
    <hyperlink ref="E150" location="leg.sessions" display="Sessions"/>
    <hyperlink ref="F150" location="leg.trend" display="Trend"/>
    <hyperlink ref="G150" location="leg.uniquePageviews" display="uniquePageviews"/>
    <hyperlink ref="H150" location="leg.interventionstage" display="Interventionstage"/>
    <hyperlink ref="J150" location="leg.wert" display="Wert"/>
    <hyperlink ref="L150" location="leg.verlauf" display="Verlauf"/>
    <hyperlink ref="B158" location="leg.onlineseit" display="Online seit…"/>
    <hyperlink ref="E158" location="leg.sessions" display="Sessions"/>
    <hyperlink ref="F158" location="leg.trend" display="Trend"/>
    <hyperlink ref="G158" location="leg.uniquePageviews" display="uniquePageviews"/>
    <hyperlink ref="H158" location="leg.interventionstage" display="Interventionstage"/>
    <hyperlink ref="J158" location="leg.wert" display="Wert"/>
    <hyperlink ref="L158" location="leg.verlauf" display="Verlauf"/>
    <hyperlink ref="B166" location="leg.onlineseit" display="Online seit…"/>
    <hyperlink ref="E166" location="leg.sessions" display="Sessions"/>
    <hyperlink ref="F166" location="leg.trend" display="Trend"/>
    <hyperlink ref="G166" location="leg.uniquePageviews" display="uniquePageviews"/>
    <hyperlink ref="H166" location="leg.interventionstage" display="Interventionstage"/>
    <hyperlink ref="J166" location="leg.wert" display="Wert"/>
    <hyperlink ref="L166" location="leg.verlauf" display="Verlauf"/>
    <hyperlink ref="B175" location="leg.onlineseit" display="Online seit…"/>
    <hyperlink ref="E175" location="leg.sessions" display="Sessions"/>
    <hyperlink ref="F175" location="leg.trend" display="Trend"/>
    <hyperlink ref="G175" location="leg.uniquePageviews" display="uniquePageviews"/>
    <hyperlink ref="H175" location="leg.interventionstage" display="Interventionstage"/>
    <hyperlink ref="J175" location="leg.wert" display="Wert"/>
    <hyperlink ref="L175" location="leg.verlauf" display="Verlauf"/>
    <hyperlink ref="B183" location="leg.onlineseit" display="Online seit…"/>
    <hyperlink ref="E183" location="leg.sessions" display="Sessions"/>
    <hyperlink ref="F183" location="leg.trend" display="Trend"/>
    <hyperlink ref="G183" location="leg.uniquePageviews" display="uniquePageviews"/>
    <hyperlink ref="H183" location="leg.interventionstage" display="Interventionstage"/>
    <hyperlink ref="J183" location="leg.wert" display="Wert"/>
    <hyperlink ref="L183" location="leg.verlauf" display="Verlauf"/>
    <hyperlink ref="B5" location="leg.onlineseit" display="Online seit…"/>
    <hyperlink ref="E5" location="leg.sessions" display="Sessions"/>
    <hyperlink ref="J5" location="leg.wert" display="Wert"/>
    <hyperlink ref="L5" location="leg.verlauf" display="Verlauf"/>
    <hyperlink ref="H5" location="leg.interventionstage" display="Interventionstage"/>
    <hyperlink ref="G5" location="leg.uniquePageviews" display="uniquePageviews"/>
    <hyperlink ref="D7" location="Überblick.Alkohol" display="Überblick.Alkohol"/>
    <hyperlink ref="D8" location="Überblick.Austausch" display="Überblick.Austausch"/>
    <hyperlink ref="D9" location="Überblick.Beruf" display="Überblick.Beruf"/>
    <hyperlink ref="D10" location="Überblick.Cannabis" display="Überblick.Cannabis"/>
    <hyperlink ref="D11" location="Überblick.Ernährung" display="Überblick.Ernährung"/>
    <hyperlink ref="D12" location="Überblick.Erziehung" display="Überblick.Erziehung"/>
    <hyperlink ref="D13" location="Überblick.FF" display="Überblick.FF"/>
    <hyperlink ref="D14" location="Überblick.Gewalt" display="Überblick.Gewalt"/>
    <hyperlink ref="D15" location="Überblick.Gewicht" display="Überblick.Gewicht"/>
    <hyperlink ref="D16" location="Überblick.GS" display="Überblick.GS"/>
    <hyperlink ref="D17" location="Überblick.KM" display="Überblick.KM"/>
    <hyperlink ref="D18" location="Überblick.Lärm" display="Überblick.Lärm"/>
    <hyperlink ref="D19" location="Überblick.ps.Belastungen" display="Überblick.ps.Belastungen"/>
    <hyperlink ref="D20" location="Überblick.Rauchen" display="Überblick.Rauchen"/>
    <hyperlink ref="D21" location="Überblick.Sv" display="Überblick.Sv"/>
    <hyperlink ref="D22" location="Überblick.Sex" display="Überblick.Sex"/>
    <hyperlink ref="D23" location="Überblick.Sport" display="Überblick.Sport"/>
    <hyperlink ref="D24" location="Überblick.Stress" display="Überblick.Stress"/>
    <hyperlink ref="D25" location="Überblick.Suizid" display="Überblick.Suizid"/>
    <hyperlink ref="D26" location="Überblick.Webprofi" display="Überblick.Webprofi"/>
    <hyperlink ref="D35" location="'AT - J - Konsum, Sucht'!AT.J.Alkohol" display="'AT - J - Konsum, Sucht'!AT.J.Alkohol"/>
    <hyperlink ref="D36" location="'DE - J - Themen, Beratung'!DE.J.Alkohol" display="'DE - J - Themen, Beratung'!DE.J.Alkohol"/>
    <hyperlink ref="D43" location="CH.J.Austausch" display="CH.J.Austausch"/>
    <hyperlink ref="D50" location="CH.J.Beruf" display="CH.J.Beruf"/>
    <hyperlink ref="D51" location="'AT - J - Freizeit, Job'!AT.J.Beruf" display="'AT - J - Freizeit, Job'!AT.J.Beruf"/>
    <hyperlink ref="D58" location="CH.J.Cannabis" display="CH.J.Cannabis"/>
    <hyperlink ref="D59" location="'AT - J - Konsum, Sucht'!AT.J.Cannabis" display="'AT - J - Konsum, Sucht'!AT.J.Cannabis"/>
    <hyperlink ref="D60" location="'DE - J - Themen, Beratung'!DE.J.Cannabis" display="'DE - J - Themen, Beratung'!DE.J.Cannabis"/>
    <hyperlink ref="D67" location="CH.J.Ernährung" display="CH.J.Ernährung"/>
    <hyperlink ref="D68" location="'AT - J - Körper, Psyche'!AT.J.Ernährung" display="'AT - J - Körper, Psyche'!AT.J.Ernährung"/>
    <hyperlink ref="D75" location="CH.E.Erziehung" display="CH.E.Erziehung"/>
    <hyperlink ref="D82" location="CH.L.FF" display="CH.L.FF"/>
    <hyperlink ref="D89" location="CH.J.Gewalt" display="CH.J.Gewalt"/>
    <hyperlink ref="D90" location="'AT - J - Konflikte, Krise'!AT.J.Gewalt" display="'AT - J - Konflikte, Krise'!AT.J.Gewalt"/>
    <hyperlink ref="D97" location="CH.J.Gewicht" display="CH.J.Gewicht"/>
    <hyperlink ref="D98" location="'AT - J - Körper, Psyche'!AT.J.Gewicht" display="'AT - J - Körper, Psyche'!AT.J.Gewicht"/>
    <hyperlink ref="D105" location="CH.J.GS" display="CH.J.GS"/>
    <hyperlink ref="D106" location="'AT - J - Konsum, Sucht'!AT.J.GS" display="'AT - J - Konsum, Sucht'!AT.J.GS"/>
    <hyperlink ref="D113" location="'AT - Schule - Themen'!AT.L.Klassenmanagement" display="'AT - Schule - Themen'!AT.L.Klassenmanagement"/>
    <hyperlink ref="D120" location="AT.J.Lärm" display="AT.J.Lärm"/>
    <hyperlink ref="D127" location="CH.E.Belastungen" display="CH.E.Belastungen"/>
    <hyperlink ref="D134" location="CH.J.Rauchen" display="CH.J.Rauchen"/>
    <hyperlink ref="D135" location="'AT - J - Konsum, Sucht'!AT.J.Rauchen" display="'AT - J - Konsum, Sucht'!AT.J.Rauchen"/>
    <hyperlink ref="D136" location="'DE - J - Themen, Beratung'!DE.J.Rauchen" display="'DE - J - Themen, Beratung'!DE.J.Rauchen"/>
    <hyperlink ref="D143" location="CH.J.Selbstvertrauen" display="CH.J.Selbstvertrauen"/>
    <hyperlink ref="D144" location="'AT - J - Körper, Psyche'!AT.J.Selbstvertrauen" display="'AT - J - Körper, Psyche'!AT.J.Selbstvertrauen"/>
    <hyperlink ref="D145" location="DE.J.Selbstvertrauen" display="DE.J.Selbstvertrauen"/>
    <hyperlink ref="D152" location="CH.J.Sex" display="CH.J.Sex"/>
    <hyperlink ref="D153" location="'AT - J - Körper, Psyche'!AT.J.Sex" display="'AT - J - Körper, Psyche'!AT.J.Sex"/>
    <hyperlink ref="D160" location="CH.J.Sport" display="CH.J.Sport"/>
    <hyperlink ref="D161" location="'AT - J - Freizeit, Job'!AT.J.Sport" display="'AT - J - Freizeit, Job'!AT.J.Sport"/>
    <hyperlink ref="D168" location="CH.J.Stress" display="CH.J.Stress"/>
    <hyperlink ref="D169" location="'AT - J - Körper, Psyche'!AT.J.Stress" display="'AT - J - Körper, Psyche'!AT.J.Stress"/>
    <hyperlink ref="D170" location="DE.J.Stress" display="DE.J.Stress"/>
    <hyperlink ref="D177" location="CH.J.Suizid" display="CH.J.Suizid"/>
    <hyperlink ref="D178" location="'AT - J - Konflikte, Krise'!AT.J.Suizid" display="'AT - J - Konflikte, Krise'!AT.J.Suizid"/>
    <hyperlink ref="D185" location="CH.J.Webprofi" display="CH.J.Webprofi"/>
    <hyperlink ref="D186" location="'AT - J - Freizeit, Job'!AT.J.Webprofi" display="'AT - J - Freizeit, Job'!AT.J.Webprofi"/>
  </hyperlinks>
  <pageMargins left="0.7" right="0.7" top="0.78740157499999996" bottom="0.78740157499999996" header="0.3" footer="0.3"/>
  <pageSetup paperSize="271"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FF00"/>
  </sheetPr>
  <dimension ref="B2:K81"/>
  <sheetViews>
    <sheetView topLeftCell="A46" workbookViewId="0">
      <selection activeCell="K8" sqref="K8"/>
    </sheetView>
  </sheetViews>
  <sheetFormatPr baseColWidth="10" defaultRowHeight="15.75" x14ac:dyDescent="0.25"/>
  <cols>
    <col min="1" max="1" width="7" customWidth="1"/>
    <col min="2" max="2" width="23.88671875" bestFit="1" customWidth="1"/>
    <col min="3" max="3" width="11.6640625" customWidth="1"/>
    <col min="4" max="4" width="12.109375" customWidth="1"/>
    <col min="5" max="5" width="7.44140625" bestFit="1" customWidth="1"/>
    <col min="6" max="6" width="7.88671875" customWidth="1"/>
    <col min="7" max="7" width="9.5546875" customWidth="1"/>
    <col min="8" max="8" width="6.6640625" customWidth="1"/>
    <col min="9" max="9" width="15.21875" bestFit="1" customWidth="1"/>
    <col min="10" max="10" width="2.21875" customWidth="1"/>
  </cols>
  <sheetData>
    <row r="2" spans="2:11" x14ac:dyDescent="0.25">
      <c r="B2" s="42" t="s">
        <v>177</v>
      </c>
      <c r="C2" s="43"/>
      <c r="D2" s="43"/>
      <c r="E2" s="43"/>
      <c r="F2" s="45"/>
      <c r="G2" s="41"/>
      <c r="H2" s="41"/>
      <c r="I2" s="48"/>
    </row>
    <row r="3" spans="2:11" x14ac:dyDescent="0.25">
      <c r="B3" s="1"/>
      <c r="C3" s="1"/>
      <c r="D3" s="1"/>
      <c r="E3" s="1"/>
      <c r="F3" s="1"/>
      <c r="G3" s="1"/>
      <c r="H3" s="1"/>
      <c r="I3" s="55"/>
    </row>
    <row r="4" spans="2:11" x14ac:dyDescent="0.25">
      <c r="B4" s="208" t="s">
        <v>721</v>
      </c>
      <c r="C4" s="19" t="s">
        <v>0</v>
      </c>
      <c r="D4" s="215" t="s">
        <v>79</v>
      </c>
      <c r="E4" s="20" t="s">
        <v>45</v>
      </c>
      <c r="F4" s="215" t="s">
        <v>79</v>
      </c>
      <c r="G4" s="19" t="s">
        <v>50</v>
      </c>
      <c r="H4" s="215" t="s">
        <v>79</v>
      </c>
      <c r="I4" s="19" t="s">
        <v>182</v>
      </c>
    </row>
    <row r="5" spans="2:11" x14ac:dyDescent="0.25">
      <c r="B5" t="s">
        <v>178</v>
      </c>
      <c r="C5" s="173">
        <v>211420</v>
      </c>
      <c r="D5" s="106">
        <v>0.14000000000000001</v>
      </c>
      <c r="E5" s="302">
        <v>1213</v>
      </c>
      <c r="F5" s="106">
        <v>7.0000000000000007E-2</v>
      </c>
      <c r="G5" s="76">
        <v>2318</v>
      </c>
      <c r="H5" s="404">
        <v>0.91</v>
      </c>
      <c r="I5" s="82">
        <v>0.82</v>
      </c>
      <c r="J5" s="216" t="s">
        <v>722</v>
      </c>
      <c r="K5" s="217" t="s">
        <v>1850</v>
      </c>
    </row>
    <row r="6" spans="2:11" x14ac:dyDescent="0.25">
      <c r="B6" t="s">
        <v>179</v>
      </c>
      <c r="C6" s="60">
        <v>6896</v>
      </c>
      <c r="D6" s="107">
        <v>-0.09</v>
      </c>
      <c r="E6" s="173">
        <v>40288</v>
      </c>
      <c r="F6" s="106">
        <v>0.22</v>
      </c>
      <c r="G6" s="73">
        <v>2686</v>
      </c>
      <c r="H6" s="405">
        <v>0.62</v>
      </c>
      <c r="I6" s="105">
        <v>0.68</v>
      </c>
      <c r="K6" s="217" t="s">
        <v>1851</v>
      </c>
    </row>
    <row r="7" spans="2:11" x14ac:dyDescent="0.25">
      <c r="B7" s="91" t="s">
        <v>180</v>
      </c>
      <c r="C7" s="60">
        <v>25540</v>
      </c>
      <c r="D7" s="107">
        <v>-0.04</v>
      </c>
      <c r="E7" s="76">
        <v>14242</v>
      </c>
      <c r="F7" s="106">
        <v>1.07</v>
      </c>
      <c r="G7" s="75">
        <v>39878</v>
      </c>
      <c r="H7" s="404">
        <v>0.64</v>
      </c>
      <c r="I7" s="105">
        <v>0.83</v>
      </c>
      <c r="K7" s="217" t="s">
        <v>1852</v>
      </c>
    </row>
    <row r="8" spans="2:11" x14ac:dyDescent="0.25">
      <c r="B8" s="81" t="s">
        <v>183</v>
      </c>
      <c r="C8" s="60">
        <v>816</v>
      </c>
      <c r="D8" s="301">
        <v>0.94</v>
      </c>
      <c r="E8" s="303" t="s">
        <v>77</v>
      </c>
      <c r="F8" s="110"/>
      <c r="G8" s="303" t="s">
        <v>77</v>
      </c>
      <c r="H8" s="110"/>
    </row>
    <row r="9" spans="2:11" x14ac:dyDescent="0.25">
      <c r="B9" s="99" t="s">
        <v>181</v>
      </c>
      <c r="C9" s="104">
        <f>SUM(C5:C8)</f>
        <v>244672</v>
      </c>
      <c r="D9" s="108"/>
      <c r="E9" s="104">
        <f>SUM(E5:E8)</f>
        <v>55743</v>
      </c>
      <c r="F9" s="108"/>
      <c r="G9" s="104">
        <f>SUM(G5:G8)</f>
        <v>44882</v>
      </c>
      <c r="H9" s="109"/>
      <c r="I9" s="65"/>
    </row>
    <row r="13" spans="2:11" x14ac:dyDescent="0.25">
      <c r="B13" s="42" t="s">
        <v>214</v>
      </c>
      <c r="C13" s="43"/>
      <c r="D13" s="43"/>
      <c r="E13" s="43"/>
      <c r="F13" s="45"/>
      <c r="G13" s="41"/>
      <c r="H13" s="59"/>
      <c r="I13" s="90"/>
    </row>
    <row r="14" spans="2:11" x14ac:dyDescent="0.25">
      <c r="B14" s="87"/>
      <c r="C14" s="88"/>
      <c r="D14" s="88"/>
      <c r="E14" s="88"/>
      <c r="F14" s="89"/>
      <c r="G14" s="59"/>
      <c r="H14" s="59"/>
      <c r="I14" s="90"/>
    </row>
    <row r="15" spans="2:11" x14ac:dyDescent="0.25">
      <c r="B15" s="118"/>
      <c r="C15" s="438" t="s">
        <v>80</v>
      </c>
      <c r="D15" s="438"/>
      <c r="E15" s="438"/>
      <c r="F15" s="438"/>
      <c r="G15" s="438"/>
      <c r="H15" s="59"/>
      <c r="I15" s="90"/>
    </row>
    <row r="16" spans="2:11" x14ac:dyDescent="0.25">
      <c r="B16" s="66"/>
      <c r="C16" s="114" t="s">
        <v>24</v>
      </c>
      <c r="D16" s="114" t="s">
        <v>210</v>
      </c>
      <c r="E16" s="114" t="s">
        <v>211</v>
      </c>
      <c r="F16" s="304" t="s">
        <v>0</v>
      </c>
      <c r="G16" s="208" t="s">
        <v>79</v>
      </c>
      <c r="I16" s="119"/>
    </row>
    <row r="17" spans="2:9" x14ac:dyDescent="0.25">
      <c r="B17" t="s">
        <v>184</v>
      </c>
      <c r="C17" s="73">
        <v>75829</v>
      </c>
      <c r="D17" s="73">
        <v>4773</v>
      </c>
      <c r="E17" s="73">
        <v>6283</v>
      </c>
      <c r="F17" s="305">
        <v>83571</v>
      </c>
      <c r="G17" s="115">
        <v>0.216</v>
      </c>
      <c r="I17" s="73"/>
    </row>
    <row r="18" spans="2:9" x14ac:dyDescent="0.25">
      <c r="B18" t="s">
        <v>185</v>
      </c>
      <c r="C18" s="73">
        <v>23711</v>
      </c>
      <c r="D18" s="73">
        <v>1454</v>
      </c>
      <c r="E18" s="73">
        <v>1862</v>
      </c>
      <c r="F18" s="306">
        <v>25995</v>
      </c>
      <c r="G18" s="115">
        <v>8.5599999999999996E-2</v>
      </c>
      <c r="I18" s="73"/>
    </row>
    <row r="19" spans="2:9" x14ac:dyDescent="0.25">
      <c r="B19" t="s">
        <v>186</v>
      </c>
      <c r="C19" s="73">
        <v>14468</v>
      </c>
      <c r="D19" s="73">
        <v>1063</v>
      </c>
      <c r="E19" s="73">
        <v>1200</v>
      </c>
      <c r="F19" s="306">
        <v>15909</v>
      </c>
      <c r="G19" s="115">
        <v>0.193</v>
      </c>
      <c r="I19" s="73"/>
    </row>
    <row r="20" spans="2:9" x14ac:dyDescent="0.25">
      <c r="B20" t="s">
        <v>187</v>
      </c>
      <c r="C20" s="73">
        <v>13764</v>
      </c>
      <c r="D20" s="73">
        <v>1040</v>
      </c>
      <c r="E20" s="73">
        <v>1019</v>
      </c>
      <c r="F20" s="306">
        <v>15024</v>
      </c>
      <c r="G20" s="115">
        <v>0.18</v>
      </c>
      <c r="I20" s="73"/>
    </row>
    <row r="21" spans="2:9" x14ac:dyDescent="0.25">
      <c r="B21" t="s">
        <v>188</v>
      </c>
      <c r="C21" s="73">
        <v>12259</v>
      </c>
      <c r="D21" s="73">
        <v>1062</v>
      </c>
      <c r="E21" s="73">
        <v>1071</v>
      </c>
      <c r="F21" s="306">
        <v>13656</v>
      </c>
      <c r="G21" s="115">
        <v>0.157</v>
      </c>
      <c r="I21" s="73"/>
    </row>
    <row r="22" spans="2:9" x14ac:dyDescent="0.25">
      <c r="B22" t="s">
        <v>190</v>
      </c>
      <c r="C22" s="73">
        <v>8577</v>
      </c>
      <c r="D22" s="73">
        <v>586</v>
      </c>
      <c r="E22" s="73">
        <v>928</v>
      </c>
      <c r="F22" s="306">
        <v>9700</v>
      </c>
      <c r="G22" s="115">
        <v>0.22700000000000001</v>
      </c>
      <c r="I22" s="73"/>
    </row>
    <row r="23" spans="2:9" x14ac:dyDescent="0.25">
      <c r="B23" t="s">
        <v>192</v>
      </c>
      <c r="C23" s="73">
        <v>5425</v>
      </c>
      <c r="D23" s="73">
        <v>339</v>
      </c>
      <c r="E23" s="73">
        <v>571</v>
      </c>
      <c r="F23" s="306">
        <v>6156</v>
      </c>
      <c r="G23" s="115">
        <v>0.40799999999999997</v>
      </c>
      <c r="I23" s="73"/>
    </row>
    <row r="24" spans="2:9" x14ac:dyDescent="0.25">
      <c r="B24" t="s">
        <v>193</v>
      </c>
      <c r="C24" s="73">
        <v>5327</v>
      </c>
      <c r="D24" s="73">
        <v>341</v>
      </c>
      <c r="E24" s="73">
        <v>356</v>
      </c>
      <c r="F24" s="306">
        <v>5755</v>
      </c>
      <c r="G24" s="115">
        <v>0.379</v>
      </c>
      <c r="I24" s="73"/>
    </row>
    <row r="25" spans="2:9" x14ac:dyDescent="0.25">
      <c r="B25" t="s">
        <v>195</v>
      </c>
      <c r="C25" s="73">
        <v>4400</v>
      </c>
      <c r="D25" s="73">
        <v>430</v>
      </c>
      <c r="E25" s="73">
        <v>292</v>
      </c>
      <c r="F25" s="306">
        <v>4901</v>
      </c>
      <c r="G25" s="115">
        <v>0.375</v>
      </c>
      <c r="I25" s="73"/>
    </row>
    <row r="26" spans="2:9" x14ac:dyDescent="0.25">
      <c r="B26" t="s">
        <v>191</v>
      </c>
      <c r="C26" s="73">
        <v>4233</v>
      </c>
      <c r="D26" s="73">
        <v>341</v>
      </c>
      <c r="E26" s="73">
        <v>280</v>
      </c>
      <c r="F26" s="306">
        <v>4578</v>
      </c>
      <c r="G26" s="310">
        <v>-6.6000000000000003E-2</v>
      </c>
      <c r="I26" s="73"/>
    </row>
    <row r="27" spans="2:9" x14ac:dyDescent="0.25">
      <c r="B27" t="s">
        <v>194</v>
      </c>
      <c r="C27" s="73">
        <v>3736</v>
      </c>
      <c r="D27" s="73">
        <v>351</v>
      </c>
      <c r="E27" s="73">
        <v>344</v>
      </c>
      <c r="F27" s="306">
        <v>4177</v>
      </c>
      <c r="G27" s="115">
        <v>0.121</v>
      </c>
      <c r="I27" s="73"/>
    </row>
    <row r="28" spans="2:9" x14ac:dyDescent="0.25">
      <c r="B28" t="s">
        <v>198</v>
      </c>
      <c r="C28" s="73">
        <v>3553</v>
      </c>
      <c r="D28" s="73">
        <v>130</v>
      </c>
      <c r="E28" s="73">
        <v>327</v>
      </c>
      <c r="F28" s="306">
        <v>3954</v>
      </c>
      <c r="G28" s="115">
        <v>0.75800000000000001</v>
      </c>
      <c r="I28" s="73"/>
    </row>
    <row r="29" spans="2:9" x14ac:dyDescent="0.25">
      <c r="B29" t="s">
        <v>189</v>
      </c>
      <c r="C29" s="73">
        <v>3385</v>
      </c>
      <c r="D29" s="73">
        <v>67</v>
      </c>
      <c r="E29" s="73">
        <v>62</v>
      </c>
      <c r="F29" s="306">
        <v>3480</v>
      </c>
      <c r="G29" s="310">
        <v>-0.63800000000000001</v>
      </c>
      <c r="I29" s="73"/>
    </row>
    <row r="30" spans="2:9" x14ac:dyDescent="0.25">
      <c r="B30" t="s">
        <v>197</v>
      </c>
      <c r="C30" s="73">
        <v>2831</v>
      </c>
      <c r="D30" s="73">
        <v>256</v>
      </c>
      <c r="E30" s="73">
        <v>159</v>
      </c>
      <c r="F30" s="306">
        <v>3058</v>
      </c>
      <c r="G30" s="310">
        <v>-1.9E-2</v>
      </c>
      <c r="I30" s="73"/>
    </row>
    <row r="31" spans="2:9" x14ac:dyDescent="0.25">
      <c r="B31" t="s">
        <v>196</v>
      </c>
      <c r="C31" s="73">
        <v>2599</v>
      </c>
      <c r="D31" s="73">
        <v>261</v>
      </c>
      <c r="E31" s="73">
        <v>247</v>
      </c>
      <c r="F31" s="306">
        <v>2931</v>
      </c>
      <c r="G31" s="310">
        <v>-0.107</v>
      </c>
      <c r="I31" s="73"/>
    </row>
    <row r="32" spans="2:9" x14ac:dyDescent="0.25">
      <c r="B32" t="s">
        <v>199</v>
      </c>
      <c r="C32" s="73">
        <v>2198</v>
      </c>
      <c r="D32" s="73">
        <v>161</v>
      </c>
      <c r="E32" s="73">
        <v>164</v>
      </c>
      <c r="F32" s="306">
        <v>2388</v>
      </c>
      <c r="G32" s="115">
        <v>6.7000000000000004E-2</v>
      </c>
      <c r="I32" s="73"/>
    </row>
    <row r="33" spans="2:9" x14ac:dyDescent="0.25">
      <c r="B33" t="s">
        <v>201</v>
      </c>
      <c r="C33" s="73">
        <v>1269</v>
      </c>
      <c r="D33" s="73">
        <v>69</v>
      </c>
      <c r="E33" s="73">
        <v>130</v>
      </c>
      <c r="F33" s="306">
        <v>1407</v>
      </c>
      <c r="G33" s="115">
        <v>0.56200000000000006</v>
      </c>
      <c r="I33" s="73"/>
    </row>
    <row r="34" spans="2:9" x14ac:dyDescent="0.25">
      <c r="B34" t="s">
        <v>200</v>
      </c>
      <c r="C34" s="73">
        <v>748</v>
      </c>
      <c r="D34" s="73">
        <v>306</v>
      </c>
      <c r="E34" s="73">
        <v>76</v>
      </c>
      <c r="F34" s="306">
        <v>1022</v>
      </c>
      <c r="G34" s="115">
        <v>3.1E-2</v>
      </c>
      <c r="I34" s="73"/>
    </row>
    <row r="35" spans="2:9" x14ac:dyDescent="0.25">
      <c r="B35" t="s">
        <v>202</v>
      </c>
      <c r="C35" s="73">
        <v>777</v>
      </c>
      <c r="D35" s="73">
        <v>63</v>
      </c>
      <c r="E35" s="73">
        <v>61</v>
      </c>
      <c r="F35" s="306">
        <v>865</v>
      </c>
      <c r="G35" s="310">
        <v>-1.6E-2</v>
      </c>
      <c r="I35" s="73"/>
    </row>
    <row r="36" spans="2:9" x14ac:dyDescent="0.25">
      <c r="B36" t="s">
        <v>205</v>
      </c>
      <c r="C36" s="73">
        <v>589</v>
      </c>
      <c r="D36" s="73">
        <v>49</v>
      </c>
      <c r="E36" s="73">
        <v>57</v>
      </c>
      <c r="F36" s="306">
        <v>660</v>
      </c>
      <c r="G36" s="310">
        <v>-0.13700000000000001</v>
      </c>
      <c r="I36" s="73"/>
    </row>
    <row r="37" spans="2:9" x14ac:dyDescent="0.25">
      <c r="B37" t="s">
        <v>204</v>
      </c>
      <c r="C37" s="73">
        <v>532</v>
      </c>
      <c r="D37" s="73">
        <v>52</v>
      </c>
      <c r="E37" s="73">
        <v>27</v>
      </c>
      <c r="F37" s="306">
        <v>592</v>
      </c>
      <c r="G37" s="310">
        <v>-0.245</v>
      </c>
      <c r="I37" s="73"/>
    </row>
    <row r="38" spans="2:9" x14ac:dyDescent="0.25">
      <c r="B38" t="s">
        <v>207</v>
      </c>
      <c r="C38" s="73">
        <v>433</v>
      </c>
      <c r="D38" s="73">
        <v>30</v>
      </c>
      <c r="E38" s="73">
        <v>34</v>
      </c>
      <c r="F38" s="306">
        <v>497</v>
      </c>
      <c r="G38" s="115">
        <v>0.55400000000000005</v>
      </c>
      <c r="I38" s="73"/>
    </row>
    <row r="39" spans="2:9" x14ac:dyDescent="0.25">
      <c r="B39" t="s">
        <v>203</v>
      </c>
      <c r="C39" s="73">
        <v>454</v>
      </c>
      <c r="D39" s="73">
        <v>31</v>
      </c>
      <c r="E39" s="73">
        <v>30</v>
      </c>
      <c r="F39" s="306">
        <v>495</v>
      </c>
      <c r="G39" s="310">
        <v>-0.41799999999999998</v>
      </c>
      <c r="I39" s="73"/>
    </row>
    <row r="40" spans="2:9" x14ac:dyDescent="0.25">
      <c r="B40" t="s">
        <v>206</v>
      </c>
      <c r="C40" s="73">
        <v>361</v>
      </c>
      <c r="D40" s="73">
        <v>26</v>
      </c>
      <c r="E40" s="73">
        <v>26</v>
      </c>
      <c r="F40" s="306">
        <v>386</v>
      </c>
      <c r="G40" s="310">
        <v>-0.23699999999999999</v>
      </c>
      <c r="I40" s="112"/>
    </row>
    <row r="41" spans="2:9" x14ac:dyDescent="0.25">
      <c r="B41" t="s">
        <v>208</v>
      </c>
      <c r="C41" s="73">
        <v>120</v>
      </c>
      <c r="D41" s="73">
        <v>11</v>
      </c>
      <c r="E41" s="73">
        <v>14</v>
      </c>
      <c r="F41" s="306">
        <v>139</v>
      </c>
      <c r="G41" s="115">
        <v>1.2</v>
      </c>
      <c r="I41" s="73"/>
    </row>
    <row r="42" spans="2:9" x14ac:dyDescent="0.25">
      <c r="B42" s="66" t="s">
        <v>209</v>
      </c>
      <c r="C42" s="116">
        <v>57</v>
      </c>
      <c r="D42" s="116">
        <v>5</v>
      </c>
      <c r="E42" s="116">
        <v>9</v>
      </c>
      <c r="F42" s="307">
        <v>68</v>
      </c>
      <c r="G42" s="309">
        <v>0.47799999999999998</v>
      </c>
      <c r="I42" s="73"/>
    </row>
    <row r="44" spans="2:9" x14ac:dyDescent="0.25">
      <c r="B44" t="s">
        <v>212</v>
      </c>
    </row>
    <row r="47" spans="2:9" x14ac:dyDescent="0.25">
      <c r="B47" s="42" t="s">
        <v>213</v>
      </c>
      <c r="C47" s="43"/>
      <c r="D47" s="43"/>
      <c r="E47" s="43"/>
      <c r="F47" s="45"/>
      <c r="G47" s="59"/>
    </row>
    <row r="48" spans="2:9" x14ac:dyDescent="0.25">
      <c r="B48" s="87"/>
      <c r="C48" s="88"/>
      <c r="D48" s="88"/>
      <c r="E48" s="88"/>
      <c r="F48" s="89"/>
      <c r="G48" s="59"/>
    </row>
    <row r="49" spans="2:7" x14ac:dyDescent="0.25">
      <c r="B49" s="118"/>
      <c r="C49" s="438" t="s">
        <v>80</v>
      </c>
      <c r="D49" s="438"/>
      <c r="E49" s="438"/>
      <c r="F49" s="438"/>
      <c r="G49" s="111"/>
    </row>
    <row r="50" spans="2:7" x14ac:dyDescent="0.25">
      <c r="B50" s="66"/>
      <c r="C50" s="114" t="s">
        <v>24</v>
      </c>
      <c r="D50" s="114" t="s">
        <v>210</v>
      </c>
      <c r="E50" s="304" t="s">
        <v>45</v>
      </c>
      <c r="F50" s="114" t="s">
        <v>79</v>
      </c>
    </row>
    <row r="51" spans="2:7" x14ac:dyDescent="0.25">
      <c r="B51" t="s">
        <v>215</v>
      </c>
      <c r="C51" s="73">
        <v>15950</v>
      </c>
      <c r="D51" s="73">
        <v>971</v>
      </c>
      <c r="E51" s="306">
        <v>16395</v>
      </c>
      <c r="F51" s="115">
        <v>0.39600000000000002</v>
      </c>
    </row>
    <row r="52" spans="2:7" x14ac:dyDescent="0.25">
      <c r="B52" t="s">
        <v>216</v>
      </c>
      <c r="C52" s="73">
        <v>6429</v>
      </c>
      <c r="D52" s="73">
        <v>972</v>
      </c>
      <c r="E52" s="306">
        <v>6781</v>
      </c>
      <c r="F52" s="115">
        <v>0.25</v>
      </c>
    </row>
    <row r="53" spans="2:7" x14ac:dyDescent="0.25">
      <c r="B53" t="s">
        <v>217</v>
      </c>
      <c r="C53" s="73">
        <v>4749</v>
      </c>
      <c r="D53" s="73">
        <v>294</v>
      </c>
      <c r="E53" s="306">
        <v>4802</v>
      </c>
      <c r="F53" s="310">
        <v>-5.6000000000000001E-2</v>
      </c>
    </row>
    <row r="54" spans="2:7" x14ac:dyDescent="0.25">
      <c r="B54" t="s">
        <v>218</v>
      </c>
      <c r="C54" s="73">
        <v>3197</v>
      </c>
      <c r="D54" s="73">
        <v>239</v>
      </c>
      <c r="E54" s="306">
        <v>3284</v>
      </c>
      <c r="F54" s="115">
        <v>0.1</v>
      </c>
    </row>
    <row r="55" spans="2:7" x14ac:dyDescent="0.25">
      <c r="B55" t="s">
        <v>219</v>
      </c>
      <c r="C55" s="73">
        <v>3595</v>
      </c>
      <c r="D55" s="73">
        <v>230</v>
      </c>
      <c r="E55" s="306">
        <v>3681</v>
      </c>
      <c r="F55" s="115">
        <v>0.26100000000000001</v>
      </c>
    </row>
    <row r="56" spans="2:7" x14ac:dyDescent="0.25">
      <c r="B56" t="s">
        <v>220</v>
      </c>
      <c r="C56" s="73">
        <v>1825</v>
      </c>
      <c r="D56" s="73">
        <v>144</v>
      </c>
      <c r="E56" s="306">
        <v>1884</v>
      </c>
      <c r="F56" s="115">
        <v>0.14000000000000001</v>
      </c>
    </row>
    <row r="57" spans="2:7" x14ac:dyDescent="0.25">
      <c r="B57" t="s">
        <v>221</v>
      </c>
      <c r="C57" s="73">
        <v>1916</v>
      </c>
      <c r="D57" s="73">
        <v>187</v>
      </c>
      <c r="E57" s="306">
        <v>1966</v>
      </c>
      <c r="F57" s="115">
        <v>0.29399999999999998</v>
      </c>
    </row>
    <row r="58" spans="2:7" x14ac:dyDescent="0.25">
      <c r="B58" t="s">
        <v>222</v>
      </c>
      <c r="C58" s="73">
        <v>1086</v>
      </c>
      <c r="D58" s="73">
        <v>53</v>
      </c>
      <c r="E58" s="306">
        <v>1106</v>
      </c>
      <c r="F58" s="115">
        <v>8.6999999999999994E-2</v>
      </c>
    </row>
    <row r="59" spans="2:7" x14ac:dyDescent="0.25">
      <c r="B59" s="66" t="s">
        <v>223</v>
      </c>
      <c r="C59" s="66">
        <v>358</v>
      </c>
      <c r="D59" s="66">
        <v>59</v>
      </c>
      <c r="E59" s="308">
        <v>377</v>
      </c>
      <c r="F59" s="311">
        <v>-42.7</v>
      </c>
    </row>
    <row r="62" spans="2:7" x14ac:dyDescent="0.25">
      <c r="B62" s="42" t="s">
        <v>224</v>
      </c>
      <c r="C62" s="43"/>
      <c r="D62" s="43"/>
      <c r="E62" s="43"/>
      <c r="F62" s="45"/>
    </row>
    <row r="63" spans="2:7" x14ac:dyDescent="0.25">
      <c r="B63" s="87"/>
      <c r="C63" s="88"/>
      <c r="D63" s="88"/>
      <c r="E63" s="88"/>
      <c r="F63" s="89"/>
    </row>
    <row r="64" spans="2:7" x14ac:dyDescent="0.25">
      <c r="B64" s="118"/>
      <c r="C64" s="438" t="s">
        <v>80</v>
      </c>
      <c r="D64" s="438"/>
      <c r="E64" s="438"/>
      <c r="F64" s="438"/>
    </row>
    <row r="65" spans="2:6" x14ac:dyDescent="0.25">
      <c r="B65" s="66"/>
      <c r="C65" s="114" t="s">
        <v>24</v>
      </c>
      <c r="D65" s="114" t="s">
        <v>210</v>
      </c>
      <c r="E65" s="304" t="s">
        <v>50</v>
      </c>
      <c r="F65" s="114" t="s">
        <v>79</v>
      </c>
    </row>
    <row r="66" spans="2:6" x14ac:dyDescent="0.25">
      <c r="B66" t="s">
        <v>225</v>
      </c>
      <c r="C66" s="73">
        <v>8397</v>
      </c>
      <c r="D66" s="73">
        <v>143</v>
      </c>
      <c r="E66" s="306">
        <v>8421</v>
      </c>
      <c r="F66" s="115">
        <v>0.70599999999999996</v>
      </c>
    </row>
    <row r="67" spans="2:6" x14ac:dyDescent="0.25">
      <c r="B67" t="s">
        <v>226</v>
      </c>
      <c r="C67" s="73">
        <v>6502</v>
      </c>
      <c r="D67" s="73">
        <v>300</v>
      </c>
      <c r="E67" s="306">
        <v>6591</v>
      </c>
      <c r="F67" s="115">
        <v>0.33700000000000002</v>
      </c>
    </row>
    <row r="68" spans="2:6" x14ac:dyDescent="0.25">
      <c r="B68" t="s">
        <v>227</v>
      </c>
      <c r="C68" s="73">
        <v>5959</v>
      </c>
      <c r="D68" s="73">
        <v>65</v>
      </c>
      <c r="E68" s="306">
        <v>5986</v>
      </c>
      <c r="F68" s="115">
        <v>0.73499999999999999</v>
      </c>
    </row>
    <row r="69" spans="2:6" x14ac:dyDescent="0.25">
      <c r="B69" t="s">
        <v>228</v>
      </c>
      <c r="C69" s="73">
        <v>3390</v>
      </c>
      <c r="D69" s="73">
        <v>35</v>
      </c>
      <c r="E69" s="306">
        <v>3402</v>
      </c>
      <c r="F69" s="115">
        <v>0.43</v>
      </c>
    </row>
    <row r="70" spans="2:6" x14ac:dyDescent="0.25">
      <c r="B70" t="s">
        <v>229</v>
      </c>
      <c r="C70" s="73">
        <v>3340</v>
      </c>
      <c r="D70" s="73">
        <v>42</v>
      </c>
      <c r="E70" s="306">
        <v>3352</v>
      </c>
      <c r="F70" s="115">
        <v>0.89200000000000002</v>
      </c>
    </row>
    <row r="71" spans="2:6" x14ac:dyDescent="0.25">
      <c r="B71" t="s">
        <v>230</v>
      </c>
      <c r="C71" s="73">
        <v>3169</v>
      </c>
      <c r="D71" s="73">
        <v>38</v>
      </c>
      <c r="E71" s="306">
        <v>3181</v>
      </c>
      <c r="F71" s="115">
        <v>0.94399999999999995</v>
      </c>
    </row>
    <row r="72" spans="2:6" x14ac:dyDescent="0.25">
      <c r="B72" t="s">
        <v>231</v>
      </c>
      <c r="C72" s="73">
        <v>2031</v>
      </c>
      <c r="D72" s="73">
        <v>19</v>
      </c>
      <c r="E72" s="306">
        <v>2036</v>
      </c>
      <c r="F72" s="115">
        <v>0.77</v>
      </c>
    </row>
    <row r="73" spans="2:6" x14ac:dyDescent="0.25">
      <c r="B73" t="s">
        <v>232</v>
      </c>
      <c r="C73" s="73">
        <v>1400</v>
      </c>
      <c r="D73" s="73">
        <v>20</v>
      </c>
      <c r="E73" s="306">
        <v>1407</v>
      </c>
      <c r="F73" s="115">
        <v>0.53300000000000003</v>
      </c>
    </row>
    <row r="74" spans="2:6" x14ac:dyDescent="0.25">
      <c r="B74" t="s">
        <v>233</v>
      </c>
      <c r="C74" s="73">
        <v>1395</v>
      </c>
      <c r="D74" s="73">
        <v>23</v>
      </c>
      <c r="E74" s="306">
        <v>1403</v>
      </c>
      <c r="F74" s="115">
        <v>0.55400000000000005</v>
      </c>
    </row>
    <row r="75" spans="2:6" x14ac:dyDescent="0.25">
      <c r="B75" t="s">
        <v>234</v>
      </c>
      <c r="C75" s="73">
        <v>949</v>
      </c>
      <c r="D75" s="73">
        <v>6</v>
      </c>
      <c r="E75" s="306">
        <v>949</v>
      </c>
      <c r="F75" s="115">
        <v>0.69199999999999995</v>
      </c>
    </row>
    <row r="76" spans="2:6" x14ac:dyDescent="0.25">
      <c r="B76" t="s">
        <v>235</v>
      </c>
      <c r="C76" s="73">
        <v>636</v>
      </c>
      <c r="D76" s="73">
        <v>47</v>
      </c>
      <c r="E76" s="306">
        <v>649</v>
      </c>
      <c r="F76" s="115">
        <v>0.73</v>
      </c>
    </row>
    <row r="77" spans="2:6" x14ac:dyDescent="0.25">
      <c r="B77" t="s">
        <v>238</v>
      </c>
      <c r="C77" s="73">
        <v>610</v>
      </c>
      <c r="D77" s="73">
        <v>9</v>
      </c>
      <c r="E77" s="306">
        <v>615</v>
      </c>
      <c r="F77" s="115">
        <v>1.4</v>
      </c>
    </row>
    <row r="78" spans="2:6" x14ac:dyDescent="0.25">
      <c r="B78" t="s">
        <v>236</v>
      </c>
      <c r="C78" s="73">
        <v>581</v>
      </c>
      <c r="D78" s="73">
        <v>8</v>
      </c>
      <c r="E78" s="306">
        <v>586</v>
      </c>
      <c r="F78" s="115">
        <v>0.73899999999999999</v>
      </c>
    </row>
    <row r="79" spans="2:6" x14ac:dyDescent="0.25">
      <c r="B79" t="s">
        <v>237</v>
      </c>
      <c r="C79" s="73">
        <v>520</v>
      </c>
      <c r="D79" s="73">
        <v>4</v>
      </c>
      <c r="E79" s="306">
        <v>521</v>
      </c>
      <c r="F79" s="115">
        <v>0.84099999999999997</v>
      </c>
    </row>
    <row r="80" spans="2:6" x14ac:dyDescent="0.25">
      <c r="B80" t="s">
        <v>239</v>
      </c>
      <c r="C80" s="73">
        <v>400</v>
      </c>
      <c r="D80" s="73">
        <v>6</v>
      </c>
      <c r="E80" s="306">
        <v>403</v>
      </c>
      <c r="F80" s="115">
        <v>0.76</v>
      </c>
    </row>
    <row r="81" spans="2:6" x14ac:dyDescent="0.25">
      <c r="B81" s="66" t="s">
        <v>240</v>
      </c>
      <c r="C81" s="66">
        <v>310</v>
      </c>
      <c r="D81" s="66">
        <v>5</v>
      </c>
      <c r="E81" s="308">
        <v>312</v>
      </c>
      <c r="F81" s="312">
        <v>58.4</v>
      </c>
    </row>
  </sheetData>
  <sortState ref="B66:F81">
    <sortCondition descending="1" ref="E66"/>
  </sortState>
  <mergeCells count="3">
    <mergeCell ref="C15:G15"/>
    <mergeCell ref="C49:F49"/>
    <mergeCell ref="C64:F64"/>
  </mergeCells>
  <hyperlinks>
    <hyperlink ref="B4" location="leg.sessions" display="Sessions »"/>
    <hyperlink ref="D4" location="leg.trend" display="Trend"/>
    <hyperlink ref="F4" location="leg.trend" display="Trend"/>
    <hyperlink ref="H4" location="leg.trend" display="Trend"/>
    <hyperlink ref="C15:G15" location="leg.sessions" display="Sessions"/>
    <hyperlink ref="G16" location="leg.trend" display="Trend"/>
    <hyperlink ref="C49:F49" location="leg.sessions" display="Sessions"/>
    <hyperlink ref="C64:F64" location="leg.sessions" display="Sessions"/>
  </hyperlink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FFFF00"/>
  </sheetPr>
  <dimension ref="B1:N401"/>
  <sheetViews>
    <sheetView topLeftCell="G70" workbookViewId="0">
      <selection activeCell="B19" sqref="B19"/>
    </sheetView>
  </sheetViews>
  <sheetFormatPr baseColWidth="10" defaultRowHeight="15.75" x14ac:dyDescent="0.25"/>
  <cols>
    <col min="1" max="1" width="4.44140625" customWidth="1"/>
    <col min="2" max="2" width="24.77734375" customWidth="1"/>
    <col min="5" max="5" width="10.5546875" customWidth="1"/>
    <col min="7" max="7" width="29.33203125" bestFit="1" customWidth="1"/>
    <col min="10" max="10" width="29.33203125" bestFit="1" customWidth="1"/>
    <col min="13" max="13" width="37.21875" customWidth="1"/>
  </cols>
  <sheetData>
    <row r="1" spans="2:6" x14ac:dyDescent="0.25">
      <c r="B1" s="217" t="s">
        <v>1029</v>
      </c>
    </row>
    <row r="3" spans="2:6" x14ac:dyDescent="0.25">
      <c r="B3" s="42" t="s">
        <v>241</v>
      </c>
      <c r="C3" s="43"/>
      <c r="D3" s="43"/>
      <c r="E3" s="41"/>
    </row>
    <row r="4" spans="2:6" x14ac:dyDescent="0.25">
      <c r="B4" s="87"/>
      <c r="C4" s="88"/>
      <c r="D4" s="88"/>
      <c r="E4" s="59"/>
    </row>
    <row r="5" spans="2:6" x14ac:dyDescent="0.25">
      <c r="B5" s="1"/>
      <c r="C5" s="439" t="s">
        <v>251</v>
      </c>
      <c r="D5" s="439"/>
      <c r="E5" s="439"/>
    </row>
    <row r="6" spans="2:6" x14ac:dyDescent="0.25">
      <c r="B6" s="35"/>
      <c r="C6" s="100" t="s">
        <v>0</v>
      </c>
      <c r="D6" s="102" t="s">
        <v>45</v>
      </c>
      <c r="E6" s="100" t="s">
        <v>50</v>
      </c>
    </row>
    <row r="7" spans="2:6" x14ac:dyDescent="0.25">
      <c r="B7" t="s">
        <v>242</v>
      </c>
      <c r="C7" s="313">
        <v>0.61699999999999999</v>
      </c>
      <c r="D7" s="317">
        <v>0.53700000000000003</v>
      </c>
      <c r="E7" s="314">
        <v>0.46200000000000002</v>
      </c>
    </row>
    <row r="8" spans="2:6" x14ac:dyDescent="0.25">
      <c r="B8" t="s">
        <v>243</v>
      </c>
      <c r="C8" s="313">
        <v>0.308</v>
      </c>
      <c r="D8" s="317">
        <v>0.40500000000000003</v>
      </c>
      <c r="E8" s="113">
        <v>0.47</v>
      </c>
    </row>
    <row r="9" spans="2:6" x14ac:dyDescent="0.25">
      <c r="B9" s="66" t="s">
        <v>244</v>
      </c>
      <c r="C9" s="315">
        <v>7.4999999999999997E-2</v>
      </c>
      <c r="D9" s="318">
        <v>5.8000000000000003E-2</v>
      </c>
      <c r="E9" s="316">
        <v>6.8000000000000005E-2</v>
      </c>
    </row>
    <row r="10" spans="2:6" x14ac:dyDescent="0.25">
      <c r="B10" s="81"/>
    </row>
    <row r="12" spans="2:6" x14ac:dyDescent="0.25">
      <c r="B12" s="42" t="s">
        <v>252</v>
      </c>
      <c r="C12" s="43"/>
      <c r="D12" s="43"/>
      <c r="E12" s="43"/>
    </row>
    <row r="13" spans="2:6" x14ac:dyDescent="0.25">
      <c r="B13" s="87"/>
      <c r="C13" s="88"/>
      <c r="D13" s="88"/>
      <c r="E13" s="88"/>
    </row>
    <row r="14" spans="2:6" x14ac:dyDescent="0.25">
      <c r="B14" s="118"/>
      <c r="C14" s="439" t="s">
        <v>251</v>
      </c>
      <c r="D14" s="439"/>
      <c r="E14" s="439"/>
      <c r="F14" s="439"/>
    </row>
    <row r="15" spans="2:6" x14ac:dyDescent="0.25">
      <c r="B15" s="120"/>
      <c r="C15" s="121" t="s">
        <v>24</v>
      </c>
      <c r="D15" s="121" t="s">
        <v>1030</v>
      </c>
      <c r="E15" s="121" t="s">
        <v>36</v>
      </c>
      <c r="F15" s="319" t="s">
        <v>0</v>
      </c>
    </row>
    <row r="16" spans="2:6" x14ac:dyDescent="0.25">
      <c r="B16" t="s">
        <v>245</v>
      </c>
      <c r="C16" s="113">
        <v>0.56399999999999995</v>
      </c>
      <c r="D16" s="113">
        <v>0.44900000000000001</v>
      </c>
      <c r="E16" s="113">
        <v>9.4E-2</v>
      </c>
      <c r="F16" s="320">
        <v>0.53</v>
      </c>
    </row>
    <row r="17" spans="2:14" x14ac:dyDescent="0.25">
      <c r="B17" t="s">
        <v>246</v>
      </c>
      <c r="C17" s="113">
        <v>0.29499999999999998</v>
      </c>
      <c r="D17" s="113">
        <v>0.38400000000000001</v>
      </c>
      <c r="E17" s="113">
        <v>0.152</v>
      </c>
      <c r="F17" s="320">
        <v>0.28799999999999998</v>
      </c>
    </row>
    <row r="18" spans="2:14" x14ac:dyDescent="0.25">
      <c r="B18" t="s">
        <v>247</v>
      </c>
      <c r="C18" s="113">
        <v>6.2E-2</v>
      </c>
      <c r="D18" s="113">
        <v>5.6000000000000001E-2</v>
      </c>
      <c r="E18" s="113">
        <v>0.71399999999999997</v>
      </c>
      <c r="F18" s="320">
        <v>0.10299999999999999</v>
      </c>
    </row>
    <row r="19" spans="2:14" x14ac:dyDescent="0.25">
      <c r="B19" t="s">
        <v>248</v>
      </c>
      <c r="C19" s="113">
        <v>7.6999999999999999E-2</v>
      </c>
      <c r="D19" s="113">
        <v>0.107</v>
      </c>
      <c r="E19" s="113">
        <v>3.4000000000000002E-2</v>
      </c>
      <c r="F19" s="320">
        <v>7.5999999999999998E-2</v>
      </c>
      <c r="M19" s="415" t="s">
        <v>1204</v>
      </c>
      <c r="N19" s="415" t="s">
        <v>1844</v>
      </c>
    </row>
    <row r="20" spans="2:14" x14ac:dyDescent="0.25">
      <c r="B20" t="s">
        <v>249</v>
      </c>
      <c r="C20" s="113">
        <v>1.6000000000000001E-3</v>
      </c>
      <c r="D20" s="113">
        <v>1.8E-3</v>
      </c>
      <c r="E20" s="113">
        <v>2.8999999999999998E-3</v>
      </c>
      <c r="F20" s="320">
        <v>2E-3</v>
      </c>
      <c r="M20" s="414" t="s">
        <v>1206</v>
      </c>
      <c r="N20" s="414">
        <v>1930</v>
      </c>
    </row>
    <row r="21" spans="2:14" x14ac:dyDescent="0.25">
      <c r="B21" s="66" t="s">
        <v>250</v>
      </c>
      <c r="C21" s="117">
        <v>0</v>
      </c>
      <c r="D21" s="117">
        <v>1.6000000000000001E-3</v>
      </c>
      <c r="E21" s="117">
        <v>2.8E-3</v>
      </c>
      <c r="F21" s="322">
        <v>0</v>
      </c>
      <c r="M21" s="414" t="s">
        <v>1207</v>
      </c>
      <c r="N21" s="414">
        <v>1752</v>
      </c>
    </row>
    <row r="22" spans="2:14" x14ac:dyDescent="0.25">
      <c r="C22" s="73"/>
      <c r="D22" s="73"/>
      <c r="E22" s="73"/>
      <c r="M22" s="414" t="s">
        <v>1208</v>
      </c>
      <c r="N22" s="414">
        <v>1430</v>
      </c>
    </row>
    <row r="23" spans="2:14" x14ac:dyDescent="0.25">
      <c r="M23" s="414" t="s">
        <v>0</v>
      </c>
      <c r="N23" s="414">
        <v>736</v>
      </c>
    </row>
    <row r="24" spans="2:14" x14ac:dyDescent="0.25">
      <c r="B24" s="42" t="s">
        <v>253</v>
      </c>
      <c r="C24" s="43"/>
      <c r="D24" s="43"/>
      <c r="E24" s="88"/>
      <c r="M24" s="414" t="s">
        <v>1209</v>
      </c>
      <c r="N24" s="414">
        <v>572</v>
      </c>
    </row>
    <row r="25" spans="2:14" x14ac:dyDescent="0.25">
      <c r="B25" s="87"/>
      <c r="C25" s="88"/>
      <c r="D25" s="88"/>
      <c r="E25" s="88"/>
      <c r="M25" s="414" t="s">
        <v>1210</v>
      </c>
      <c r="N25" s="414">
        <v>569</v>
      </c>
    </row>
    <row r="26" spans="2:14" x14ac:dyDescent="0.25">
      <c r="B26" s="118"/>
      <c r="C26" s="439" t="s">
        <v>251</v>
      </c>
      <c r="D26" s="439"/>
      <c r="E26" s="439"/>
      <c r="M26" s="414" t="s">
        <v>1211</v>
      </c>
      <c r="N26" s="414">
        <v>523</v>
      </c>
    </row>
    <row r="27" spans="2:14" x14ac:dyDescent="0.25">
      <c r="B27" s="120"/>
      <c r="C27" s="122" t="s">
        <v>24</v>
      </c>
      <c r="D27" s="121" t="s">
        <v>1030</v>
      </c>
      <c r="E27" s="319" t="s">
        <v>45</v>
      </c>
      <c r="M27" s="414" t="s">
        <v>1212</v>
      </c>
      <c r="N27" s="414">
        <v>481</v>
      </c>
    </row>
    <row r="28" spans="2:14" x14ac:dyDescent="0.25">
      <c r="B28" t="s">
        <v>245</v>
      </c>
      <c r="C28" s="113">
        <v>0.65300000000000002</v>
      </c>
      <c r="D28" s="113">
        <v>0.443</v>
      </c>
      <c r="E28" s="321">
        <v>0.64900000000000002</v>
      </c>
      <c r="M28" s="414" t="s">
        <v>1213</v>
      </c>
      <c r="N28" s="414">
        <v>361</v>
      </c>
    </row>
    <row r="29" spans="2:14" x14ac:dyDescent="0.25">
      <c r="B29" t="s">
        <v>246</v>
      </c>
      <c r="C29" s="113">
        <v>0.26</v>
      </c>
      <c r="D29" s="113">
        <v>0.44900000000000001</v>
      </c>
      <c r="E29" s="321">
        <v>0.26300000000000001</v>
      </c>
      <c r="M29" s="414" t="s">
        <v>1214</v>
      </c>
      <c r="N29" s="414">
        <v>352</v>
      </c>
    </row>
    <row r="30" spans="2:14" x14ac:dyDescent="0.25">
      <c r="B30" t="s">
        <v>247</v>
      </c>
      <c r="C30" s="113">
        <v>0</v>
      </c>
      <c r="D30" s="113">
        <v>0</v>
      </c>
      <c r="E30" s="321">
        <v>0</v>
      </c>
      <c r="M30" s="414" t="s">
        <v>1215</v>
      </c>
      <c r="N30" s="414">
        <v>281</v>
      </c>
    </row>
    <row r="31" spans="2:14" x14ac:dyDescent="0.25">
      <c r="B31" t="s">
        <v>248</v>
      </c>
      <c r="C31" s="113">
        <v>8.3000000000000004E-2</v>
      </c>
      <c r="D31" s="113">
        <v>9.6000000000000002E-2</v>
      </c>
      <c r="E31" s="321">
        <v>8.3000000000000004E-2</v>
      </c>
      <c r="J31" s="65" t="s">
        <v>1204</v>
      </c>
      <c r="K31" s="65" t="s">
        <v>1844</v>
      </c>
      <c r="M31" s="414" t="s">
        <v>1216</v>
      </c>
      <c r="N31" s="414">
        <v>236</v>
      </c>
    </row>
    <row r="32" spans="2:14" x14ac:dyDescent="0.25">
      <c r="B32" t="s">
        <v>249</v>
      </c>
      <c r="C32" s="113">
        <v>4.0000000000000001E-3</v>
      </c>
      <c r="D32" s="113">
        <v>1.2E-2</v>
      </c>
      <c r="E32" s="321">
        <v>4.0000000000000001E-3</v>
      </c>
      <c r="J32" t="s">
        <v>1208</v>
      </c>
      <c r="K32">
        <v>1134</v>
      </c>
      <c r="M32" s="414" t="s">
        <v>1217</v>
      </c>
      <c r="N32" s="414">
        <v>219</v>
      </c>
    </row>
    <row r="33" spans="2:14" x14ac:dyDescent="0.25">
      <c r="B33" s="66" t="s">
        <v>250</v>
      </c>
      <c r="C33" s="117">
        <v>0</v>
      </c>
      <c r="D33" s="117">
        <v>0</v>
      </c>
      <c r="E33" s="322">
        <v>0</v>
      </c>
      <c r="J33" t="s">
        <v>1207</v>
      </c>
      <c r="K33">
        <v>577</v>
      </c>
      <c r="M33" s="414" t="s">
        <v>1218</v>
      </c>
      <c r="N33" s="414">
        <v>192</v>
      </c>
    </row>
    <row r="34" spans="2:14" x14ac:dyDescent="0.25">
      <c r="J34" t="s">
        <v>1457</v>
      </c>
      <c r="K34">
        <v>342</v>
      </c>
      <c r="M34" s="414" t="s">
        <v>1219</v>
      </c>
      <c r="N34" s="414">
        <v>170</v>
      </c>
    </row>
    <row r="35" spans="2:14" x14ac:dyDescent="0.25">
      <c r="J35" t="s">
        <v>1458</v>
      </c>
      <c r="K35">
        <v>273</v>
      </c>
      <c r="M35" s="414" t="s">
        <v>1220</v>
      </c>
      <c r="N35" s="414">
        <v>168</v>
      </c>
    </row>
    <row r="36" spans="2:14" x14ac:dyDescent="0.25">
      <c r="B36" s="42" t="s">
        <v>254</v>
      </c>
      <c r="C36" s="43"/>
      <c r="D36" s="43"/>
      <c r="J36" t="s">
        <v>0</v>
      </c>
      <c r="K36">
        <v>198</v>
      </c>
      <c r="M36" s="414" t="s">
        <v>45</v>
      </c>
      <c r="N36" s="414">
        <v>161</v>
      </c>
    </row>
    <row r="37" spans="2:14" x14ac:dyDescent="0.25">
      <c r="B37" s="87"/>
      <c r="C37" s="88"/>
      <c r="D37" s="88"/>
      <c r="J37" t="s">
        <v>1237</v>
      </c>
      <c r="K37">
        <v>129</v>
      </c>
      <c r="M37" s="414" t="s">
        <v>1221</v>
      </c>
      <c r="N37" s="414">
        <v>154</v>
      </c>
    </row>
    <row r="38" spans="2:14" x14ac:dyDescent="0.25">
      <c r="B38" s="118"/>
      <c r="C38" s="440" t="s">
        <v>251</v>
      </c>
      <c r="D38" s="440"/>
      <c r="E38" s="440"/>
      <c r="J38" t="s">
        <v>1459</v>
      </c>
      <c r="K38">
        <v>103</v>
      </c>
      <c r="M38" s="414" t="s">
        <v>1222</v>
      </c>
      <c r="N38" s="414">
        <v>147</v>
      </c>
    </row>
    <row r="39" spans="2:14" x14ac:dyDescent="0.25">
      <c r="B39" s="120"/>
      <c r="C39" s="122" t="s">
        <v>24</v>
      </c>
      <c r="D39" s="121" t="s">
        <v>1030</v>
      </c>
      <c r="E39" s="319" t="s">
        <v>50</v>
      </c>
      <c r="J39" t="s">
        <v>1460</v>
      </c>
      <c r="K39">
        <v>100</v>
      </c>
      <c r="M39" s="414" t="s">
        <v>1223</v>
      </c>
      <c r="N39" s="414">
        <v>143</v>
      </c>
    </row>
    <row r="40" spans="2:14" x14ac:dyDescent="0.25">
      <c r="B40" t="s">
        <v>245</v>
      </c>
      <c r="C40" s="113">
        <v>0.746</v>
      </c>
      <c r="D40" s="113">
        <v>0.30299999999999999</v>
      </c>
      <c r="E40" s="323">
        <v>0.74399999999999999</v>
      </c>
      <c r="J40" t="s">
        <v>1461</v>
      </c>
      <c r="K40">
        <v>100</v>
      </c>
      <c r="M40" s="414" t="s">
        <v>1224</v>
      </c>
      <c r="N40" s="414">
        <v>140</v>
      </c>
    </row>
    <row r="41" spans="2:14" x14ac:dyDescent="0.25">
      <c r="B41" t="s">
        <v>246</v>
      </c>
      <c r="C41" s="113">
        <v>0.157</v>
      </c>
      <c r="D41" s="113">
        <v>0.40139999999999998</v>
      </c>
      <c r="E41" s="320">
        <v>0.157</v>
      </c>
      <c r="J41" t="s">
        <v>1217</v>
      </c>
      <c r="K41">
        <v>97</v>
      </c>
      <c r="M41" s="414" t="s">
        <v>1225</v>
      </c>
      <c r="N41" s="414">
        <v>122</v>
      </c>
    </row>
    <row r="42" spans="2:14" x14ac:dyDescent="0.25">
      <c r="B42" t="s">
        <v>247</v>
      </c>
      <c r="C42" s="113">
        <v>0</v>
      </c>
      <c r="D42" s="113">
        <v>0</v>
      </c>
      <c r="E42" s="320">
        <v>0</v>
      </c>
      <c r="J42" t="s">
        <v>1462</v>
      </c>
      <c r="K42">
        <v>96</v>
      </c>
      <c r="M42" s="414" t="s">
        <v>50</v>
      </c>
      <c r="N42" s="414">
        <v>120</v>
      </c>
    </row>
    <row r="43" spans="2:14" x14ac:dyDescent="0.25">
      <c r="B43" t="s">
        <v>248</v>
      </c>
      <c r="C43" s="113">
        <v>9.5000000000000001E-2</v>
      </c>
      <c r="D43" s="113">
        <v>0.28960000000000002</v>
      </c>
      <c r="E43" s="320">
        <v>9.7000000000000003E-2</v>
      </c>
      <c r="G43" s="65" t="s">
        <v>1204</v>
      </c>
      <c r="H43" s="65" t="s">
        <v>1843</v>
      </c>
      <c r="J43" t="s">
        <v>1463</v>
      </c>
      <c r="K43">
        <v>84</v>
      </c>
      <c r="M43" s="414" t="s">
        <v>1226</v>
      </c>
      <c r="N43" s="414">
        <v>119</v>
      </c>
    </row>
    <row r="44" spans="2:14" x14ac:dyDescent="0.25">
      <c r="B44" t="s">
        <v>249</v>
      </c>
      <c r="C44" s="113">
        <v>1.8E-3</v>
      </c>
      <c r="D44" s="113">
        <v>5.7000000000000002E-3</v>
      </c>
      <c r="E44" s="320">
        <v>1.8E-3</v>
      </c>
      <c r="G44" t="s">
        <v>1207</v>
      </c>
      <c r="H44">
        <v>1933</v>
      </c>
      <c r="J44" t="s">
        <v>1226</v>
      </c>
      <c r="K44">
        <v>72</v>
      </c>
      <c r="M44" s="414" t="s">
        <v>1227</v>
      </c>
      <c r="N44" s="414">
        <v>117</v>
      </c>
    </row>
    <row r="45" spans="2:14" x14ac:dyDescent="0.25">
      <c r="B45" s="66" t="s">
        <v>250</v>
      </c>
      <c r="C45" s="117">
        <v>0</v>
      </c>
      <c r="D45" s="117">
        <v>0</v>
      </c>
      <c r="E45" s="322">
        <v>0</v>
      </c>
      <c r="G45" t="s">
        <v>1208</v>
      </c>
      <c r="H45">
        <v>923</v>
      </c>
      <c r="J45" t="s">
        <v>1464</v>
      </c>
      <c r="K45">
        <v>68</v>
      </c>
      <c r="M45" s="414" t="s">
        <v>1228</v>
      </c>
      <c r="N45" s="414">
        <v>116</v>
      </c>
    </row>
    <row r="46" spans="2:14" x14ac:dyDescent="0.25">
      <c r="G46" t="s">
        <v>1508</v>
      </c>
      <c r="H46">
        <v>754</v>
      </c>
      <c r="J46" t="s">
        <v>50</v>
      </c>
      <c r="K46">
        <v>67</v>
      </c>
      <c r="M46" s="414" t="s">
        <v>1229</v>
      </c>
      <c r="N46" s="414">
        <v>105</v>
      </c>
    </row>
    <row r="47" spans="2:14" x14ac:dyDescent="0.25">
      <c r="G47" t="s">
        <v>0</v>
      </c>
      <c r="H47">
        <v>307</v>
      </c>
      <c r="J47" t="s">
        <v>1218</v>
      </c>
      <c r="K47">
        <v>63</v>
      </c>
      <c r="M47" s="414" t="s">
        <v>1230</v>
      </c>
      <c r="N47" s="414">
        <v>104</v>
      </c>
    </row>
    <row r="48" spans="2:14" x14ac:dyDescent="0.25">
      <c r="B48" s="42" t="s">
        <v>1845</v>
      </c>
      <c r="C48" s="43"/>
      <c r="D48" s="88"/>
      <c r="G48" t="s">
        <v>45</v>
      </c>
      <c r="H48">
        <v>86</v>
      </c>
      <c r="J48" t="s">
        <v>1465</v>
      </c>
      <c r="K48">
        <v>59</v>
      </c>
      <c r="M48" s="414" t="s">
        <v>1231</v>
      </c>
      <c r="N48" s="414">
        <v>103</v>
      </c>
    </row>
    <row r="49" spans="2:14" x14ac:dyDescent="0.25">
      <c r="G49" t="s">
        <v>1509</v>
      </c>
      <c r="H49">
        <v>79</v>
      </c>
      <c r="J49" t="s">
        <v>1466</v>
      </c>
      <c r="K49">
        <v>56</v>
      </c>
      <c r="M49" s="414" t="s">
        <v>1232</v>
      </c>
      <c r="N49" s="414">
        <v>96</v>
      </c>
    </row>
    <row r="50" spans="2:14" x14ac:dyDescent="0.25">
      <c r="C50" t="s">
        <v>1205</v>
      </c>
      <c r="G50" t="s">
        <v>1226</v>
      </c>
      <c r="H50">
        <v>73</v>
      </c>
      <c r="J50" t="s">
        <v>1467</v>
      </c>
      <c r="K50">
        <v>56</v>
      </c>
      <c r="M50" s="414" t="s">
        <v>1233</v>
      </c>
      <c r="N50" s="414">
        <v>94</v>
      </c>
    </row>
    <row r="51" spans="2:14" x14ac:dyDescent="0.25">
      <c r="B51" t="s">
        <v>1518</v>
      </c>
      <c r="C51">
        <v>2276</v>
      </c>
      <c r="G51" t="s">
        <v>1510</v>
      </c>
      <c r="H51">
        <v>44</v>
      </c>
      <c r="J51" t="s">
        <v>1468</v>
      </c>
      <c r="K51">
        <v>49</v>
      </c>
      <c r="M51" s="414" t="s">
        <v>1234</v>
      </c>
      <c r="N51" s="414">
        <v>91</v>
      </c>
    </row>
    <row r="52" spans="2:14" x14ac:dyDescent="0.25">
      <c r="B52" t="s">
        <v>1519</v>
      </c>
      <c r="C52">
        <v>432</v>
      </c>
      <c r="G52" t="s">
        <v>1218</v>
      </c>
      <c r="H52">
        <v>41</v>
      </c>
      <c r="J52" t="s">
        <v>1469</v>
      </c>
      <c r="K52">
        <v>48</v>
      </c>
      <c r="M52" s="414" t="s">
        <v>1235</v>
      </c>
      <c r="N52" s="414">
        <v>89</v>
      </c>
    </row>
    <row r="53" spans="2:14" x14ac:dyDescent="0.25">
      <c r="B53" t="s">
        <v>1520</v>
      </c>
      <c r="C53">
        <v>385</v>
      </c>
      <c r="G53" t="s">
        <v>1217</v>
      </c>
      <c r="H53">
        <v>40</v>
      </c>
      <c r="J53" t="s">
        <v>1470</v>
      </c>
      <c r="K53">
        <v>38</v>
      </c>
      <c r="M53" s="414" t="s">
        <v>1236</v>
      </c>
      <c r="N53" s="414">
        <v>88</v>
      </c>
    </row>
    <row r="54" spans="2:14" x14ac:dyDescent="0.25">
      <c r="B54" t="s">
        <v>1521</v>
      </c>
      <c r="C54">
        <v>359</v>
      </c>
      <c r="G54" t="s">
        <v>1511</v>
      </c>
      <c r="H54">
        <v>36</v>
      </c>
      <c r="J54" t="s">
        <v>1471</v>
      </c>
      <c r="K54">
        <v>36</v>
      </c>
      <c r="M54" s="414" t="s">
        <v>1237</v>
      </c>
      <c r="N54" s="414">
        <v>85</v>
      </c>
    </row>
    <row r="55" spans="2:14" x14ac:dyDescent="0.25">
      <c r="B55" t="s">
        <v>1522</v>
      </c>
      <c r="C55">
        <v>346</v>
      </c>
      <c r="G55" t="s">
        <v>1512</v>
      </c>
      <c r="H55">
        <v>34</v>
      </c>
      <c r="J55" t="s">
        <v>1379</v>
      </c>
      <c r="K55">
        <v>34</v>
      </c>
      <c r="M55" s="414" t="s">
        <v>1238</v>
      </c>
      <c r="N55" s="414">
        <v>84</v>
      </c>
    </row>
    <row r="56" spans="2:14" x14ac:dyDescent="0.25">
      <c r="B56" t="s">
        <v>1523</v>
      </c>
      <c r="C56">
        <v>322</v>
      </c>
      <c r="G56" t="s">
        <v>1513</v>
      </c>
      <c r="H56">
        <v>31</v>
      </c>
      <c r="J56" t="s">
        <v>1372</v>
      </c>
      <c r="K56">
        <v>33</v>
      </c>
      <c r="M56" s="414" t="s">
        <v>1239</v>
      </c>
      <c r="N56" s="414">
        <v>79</v>
      </c>
    </row>
    <row r="57" spans="2:14" x14ac:dyDescent="0.25">
      <c r="B57" t="s">
        <v>1524</v>
      </c>
      <c r="C57">
        <v>322</v>
      </c>
      <c r="G57" t="s">
        <v>1334</v>
      </c>
      <c r="H57">
        <v>27</v>
      </c>
      <c r="J57" t="s">
        <v>1472</v>
      </c>
      <c r="K57">
        <v>32</v>
      </c>
      <c r="M57" s="414" t="s">
        <v>1240</v>
      </c>
      <c r="N57" s="414">
        <v>77</v>
      </c>
    </row>
    <row r="58" spans="2:14" x14ac:dyDescent="0.25">
      <c r="B58" t="s">
        <v>1525</v>
      </c>
      <c r="C58">
        <v>309</v>
      </c>
      <c r="G58" t="s">
        <v>1237</v>
      </c>
      <c r="H58">
        <v>26</v>
      </c>
      <c r="J58" t="s">
        <v>1317</v>
      </c>
      <c r="K58">
        <v>30</v>
      </c>
      <c r="M58" s="414" t="s">
        <v>1241</v>
      </c>
      <c r="N58" s="414">
        <v>74</v>
      </c>
    </row>
    <row r="59" spans="2:14" x14ac:dyDescent="0.25">
      <c r="B59" t="s">
        <v>1526</v>
      </c>
      <c r="C59">
        <v>269</v>
      </c>
      <c r="G59" t="s">
        <v>1514</v>
      </c>
      <c r="H59">
        <v>24</v>
      </c>
      <c r="J59" t="s">
        <v>1473</v>
      </c>
      <c r="K59">
        <v>30</v>
      </c>
      <c r="M59" s="414" t="s">
        <v>1242</v>
      </c>
      <c r="N59" s="414">
        <v>73</v>
      </c>
    </row>
    <row r="60" spans="2:14" x14ac:dyDescent="0.25">
      <c r="B60" t="s">
        <v>1527</v>
      </c>
      <c r="C60">
        <v>258</v>
      </c>
      <c r="G60" t="s">
        <v>1292</v>
      </c>
      <c r="H60">
        <v>24</v>
      </c>
      <c r="J60" t="s">
        <v>1474</v>
      </c>
      <c r="K60">
        <v>29</v>
      </c>
      <c r="M60" s="414" t="s">
        <v>1243</v>
      </c>
      <c r="N60" s="414">
        <v>72</v>
      </c>
    </row>
    <row r="61" spans="2:14" x14ac:dyDescent="0.25">
      <c r="B61" t="s">
        <v>1528</v>
      </c>
      <c r="C61">
        <v>247</v>
      </c>
      <c r="G61" t="s">
        <v>1515</v>
      </c>
      <c r="H61">
        <v>12</v>
      </c>
      <c r="J61" t="s">
        <v>1475</v>
      </c>
      <c r="K61">
        <v>29</v>
      </c>
      <c r="M61" s="414" t="s">
        <v>1244</v>
      </c>
      <c r="N61" s="414">
        <v>69</v>
      </c>
    </row>
    <row r="62" spans="2:14" x14ac:dyDescent="0.25">
      <c r="B62" t="s">
        <v>1529</v>
      </c>
      <c r="C62">
        <v>240</v>
      </c>
      <c r="G62" t="s">
        <v>1516</v>
      </c>
      <c r="H62">
        <v>11</v>
      </c>
      <c r="J62" t="s">
        <v>1316</v>
      </c>
      <c r="K62">
        <v>28</v>
      </c>
      <c r="M62" s="414" t="s">
        <v>1245</v>
      </c>
      <c r="N62" s="414">
        <v>66</v>
      </c>
    </row>
    <row r="63" spans="2:14" x14ac:dyDescent="0.25">
      <c r="B63" t="s">
        <v>1530</v>
      </c>
      <c r="C63">
        <v>237</v>
      </c>
      <c r="G63" t="s">
        <v>1517</v>
      </c>
      <c r="H63">
        <v>10</v>
      </c>
      <c r="J63" t="s">
        <v>1476</v>
      </c>
      <c r="K63">
        <v>27</v>
      </c>
      <c r="M63" s="414" t="s">
        <v>1246</v>
      </c>
      <c r="N63" s="414">
        <v>65</v>
      </c>
    </row>
    <row r="64" spans="2:14" x14ac:dyDescent="0.25">
      <c r="B64" t="s">
        <v>1531</v>
      </c>
      <c r="C64">
        <v>226</v>
      </c>
      <c r="G64" t="s">
        <v>1317</v>
      </c>
      <c r="H64">
        <v>10</v>
      </c>
      <c r="J64" t="s">
        <v>1477</v>
      </c>
      <c r="K64">
        <v>27</v>
      </c>
      <c r="M64" s="414" t="s">
        <v>1247</v>
      </c>
      <c r="N64" s="414">
        <v>63</v>
      </c>
    </row>
    <row r="65" spans="2:14" x14ac:dyDescent="0.25">
      <c r="B65" t="s">
        <v>1532</v>
      </c>
      <c r="C65">
        <v>223</v>
      </c>
      <c r="J65" t="s">
        <v>1478</v>
      </c>
      <c r="K65">
        <v>26</v>
      </c>
      <c r="M65" s="414" t="s">
        <v>1248</v>
      </c>
      <c r="N65" s="414">
        <v>62</v>
      </c>
    </row>
    <row r="66" spans="2:14" x14ac:dyDescent="0.25">
      <c r="B66" t="s">
        <v>1533</v>
      </c>
      <c r="C66">
        <v>220</v>
      </c>
      <c r="J66" t="s">
        <v>1479</v>
      </c>
      <c r="K66">
        <v>25</v>
      </c>
      <c r="M66" s="414" t="s">
        <v>1249</v>
      </c>
      <c r="N66" s="414">
        <v>62</v>
      </c>
    </row>
    <row r="67" spans="2:14" x14ac:dyDescent="0.25">
      <c r="B67" t="s">
        <v>1534</v>
      </c>
      <c r="C67">
        <v>219</v>
      </c>
      <c r="J67" t="s">
        <v>1480</v>
      </c>
      <c r="K67">
        <v>24</v>
      </c>
      <c r="M67" s="414" t="s">
        <v>1250</v>
      </c>
      <c r="N67" s="414">
        <v>61</v>
      </c>
    </row>
    <row r="68" spans="2:14" x14ac:dyDescent="0.25">
      <c r="B68" t="s">
        <v>1535</v>
      </c>
      <c r="C68">
        <v>219</v>
      </c>
      <c r="J68" t="s">
        <v>1481</v>
      </c>
      <c r="K68">
        <v>24</v>
      </c>
      <c r="M68" s="414" t="s">
        <v>1251</v>
      </c>
      <c r="N68" s="414">
        <v>60</v>
      </c>
    </row>
    <row r="69" spans="2:14" x14ac:dyDescent="0.25">
      <c r="B69" t="s">
        <v>1536</v>
      </c>
      <c r="C69">
        <v>200</v>
      </c>
      <c r="J69" t="s">
        <v>1337</v>
      </c>
      <c r="K69">
        <v>23</v>
      </c>
      <c r="M69" s="414" t="s">
        <v>1252</v>
      </c>
      <c r="N69" s="414">
        <v>59</v>
      </c>
    </row>
    <row r="70" spans="2:14" x14ac:dyDescent="0.25">
      <c r="B70" t="s">
        <v>1537</v>
      </c>
      <c r="C70">
        <v>199</v>
      </c>
      <c r="J70" t="s">
        <v>1421</v>
      </c>
      <c r="K70">
        <v>23</v>
      </c>
      <c r="M70" s="414" t="s">
        <v>1253</v>
      </c>
      <c r="N70" s="414">
        <v>59</v>
      </c>
    </row>
    <row r="71" spans="2:14" x14ac:dyDescent="0.25">
      <c r="B71" t="s">
        <v>1538</v>
      </c>
      <c r="C71">
        <v>193</v>
      </c>
      <c r="J71" t="s">
        <v>1482</v>
      </c>
      <c r="K71">
        <v>22</v>
      </c>
      <c r="M71" s="414" t="s">
        <v>1254</v>
      </c>
      <c r="N71" s="414">
        <v>57</v>
      </c>
    </row>
    <row r="72" spans="2:14" x14ac:dyDescent="0.25">
      <c r="B72" t="s">
        <v>1539</v>
      </c>
      <c r="C72">
        <v>178</v>
      </c>
      <c r="J72" t="s">
        <v>1483</v>
      </c>
      <c r="K72">
        <v>22</v>
      </c>
      <c r="M72" s="414" t="s">
        <v>1255</v>
      </c>
      <c r="N72" s="414">
        <v>57</v>
      </c>
    </row>
    <row r="73" spans="2:14" x14ac:dyDescent="0.25">
      <c r="B73" t="s">
        <v>1540</v>
      </c>
      <c r="C73">
        <v>170</v>
      </c>
      <c r="J73" t="s">
        <v>1484</v>
      </c>
      <c r="K73">
        <v>22</v>
      </c>
      <c r="M73" s="414" t="s">
        <v>1256</v>
      </c>
      <c r="N73" s="414">
        <v>54</v>
      </c>
    </row>
    <row r="74" spans="2:14" x14ac:dyDescent="0.25">
      <c r="B74" t="s">
        <v>1541</v>
      </c>
      <c r="C74">
        <v>148</v>
      </c>
      <c r="J74" t="s">
        <v>1334</v>
      </c>
      <c r="K74">
        <v>21</v>
      </c>
      <c r="M74" s="414" t="s">
        <v>1257</v>
      </c>
      <c r="N74" s="414">
        <v>54</v>
      </c>
    </row>
    <row r="75" spans="2:14" x14ac:dyDescent="0.25">
      <c r="B75" t="s">
        <v>1542</v>
      </c>
      <c r="C75">
        <v>139</v>
      </c>
      <c r="J75" t="s">
        <v>1485</v>
      </c>
      <c r="K75">
        <v>20</v>
      </c>
      <c r="M75" s="414" t="s">
        <v>1258</v>
      </c>
      <c r="N75" s="414">
        <v>53</v>
      </c>
    </row>
    <row r="76" spans="2:14" x14ac:dyDescent="0.25">
      <c r="B76" t="s">
        <v>1543</v>
      </c>
      <c r="C76">
        <v>137</v>
      </c>
      <c r="J76" t="s">
        <v>1486</v>
      </c>
      <c r="K76">
        <v>18</v>
      </c>
      <c r="M76" s="414" t="s">
        <v>1259</v>
      </c>
      <c r="N76" s="414">
        <v>52</v>
      </c>
    </row>
    <row r="77" spans="2:14" x14ac:dyDescent="0.25">
      <c r="B77" t="s">
        <v>1544</v>
      </c>
      <c r="C77">
        <v>134</v>
      </c>
      <c r="J77" t="s">
        <v>1390</v>
      </c>
      <c r="K77">
        <v>17</v>
      </c>
      <c r="M77" s="414" t="s">
        <v>1260</v>
      </c>
      <c r="N77" s="414">
        <v>52</v>
      </c>
    </row>
    <row r="78" spans="2:14" x14ac:dyDescent="0.25">
      <c r="B78" t="s">
        <v>1545</v>
      </c>
      <c r="C78">
        <v>126</v>
      </c>
      <c r="J78" t="s">
        <v>1487</v>
      </c>
      <c r="K78">
        <v>17</v>
      </c>
      <c r="M78" s="414" t="s">
        <v>1261</v>
      </c>
      <c r="N78" s="414">
        <v>52</v>
      </c>
    </row>
    <row r="79" spans="2:14" x14ac:dyDescent="0.25">
      <c r="B79" t="s">
        <v>1546</v>
      </c>
      <c r="C79">
        <v>126</v>
      </c>
      <c r="J79" t="s">
        <v>1488</v>
      </c>
      <c r="K79">
        <v>17</v>
      </c>
      <c r="M79" s="414" t="s">
        <v>1262</v>
      </c>
      <c r="N79" s="414">
        <v>48</v>
      </c>
    </row>
    <row r="80" spans="2:14" x14ac:dyDescent="0.25">
      <c r="B80" t="s">
        <v>1547</v>
      </c>
      <c r="C80">
        <v>126</v>
      </c>
      <c r="J80" t="s">
        <v>1489</v>
      </c>
      <c r="K80">
        <v>16</v>
      </c>
      <c r="M80" s="414" t="s">
        <v>1263</v>
      </c>
      <c r="N80" s="414">
        <v>47</v>
      </c>
    </row>
    <row r="81" spans="2:14" x14ac:dyDescent="0.25">
      <c r="B81" t="s">
        <v>1548</v>
      </c>
      <c r="C81">
        <v>123</v>
      </c>
      <c r="J81" t="s">
        <v>1490</v>
      </c>
      <c r="K81">
        <v>16</v>
      </c>
      <c r="M81" s="414" t="s">
        <v>1264</v>
      </c>
      <c r="N81" s="414">
        <v>46</v>
      </c>
    </row>
    <row r="82" spans="2:14" x14ac:dyDescent="0.25">
      <c r="B82" t="s">
        <v>1549</v>
      </c>
      <c r="C82">
        <v>122</v>
      </c>
      <c r="J82" t="s">
        <v>1491</v>
      </c>
      <c r="K82">
        <v>16</v>
      </c>
      <c r="M82" s="414" t="s">
        <v>1265</v>
      </c>
      <c r="N82" s="414">
        <v>46</v>
      </c>
    </row>
    <row r="83" spans="2:14" x14ac:dyDescent="0.25">
      <c r="B83" t="s">
        <v>1550</v>
      </c>
      <c r="C83">
        <v>118</v>
      </c>
      <c r="J83" t="s">
        <v>1492</v>
      </c>
      <c r="K83">
        <v>16</v>
      </c>
      <c r="M83" s="414" t="s">
        <v>1266</v>
      </c>
      <c r="N83" s="414">
        <v>46</v>
      </c>
    </row>
    <row r="84" spans="2:14" x14ac:dyDescent="0.25">
      <c r="B84" t="s">
        <v>1551</v>
      </c>
      <c r="C84">
        <v>117</v>
      </c>
      <c r="J84" t="s">
        <v>1493</v>
      </c>
      <c r="K84">
        <v>15</v>
      </c>
      <c r="M84" s="414" t="s">
        <v>1267</v>
      </c>
      <c r="N84" s="414">
        <v>45</v>
      </c>
    </row>
    <row r="85" spans="2:14" x14ac:dyDescent="0.25">
      <c r="B85" t="s">
        <v>1552</v>
      </c>
      <c r="C85">
        <v>114</v>
      </c>
      <c r="J85" t="s">
        <v>1494</v>
      </c>
      <c r="K85">
        <v>14</v>
      </c>
      <c r="M85" s="414" t="s">
        <v>1268</v>
      </c>
      <c r="N85" s="414">
        <v>45</v>
      </c>
    </row>
    <row r="86" spans="2:14" x14ac:dyDescent="0.25">
      <c r="B86" t="s">
        <v>1553</v>
      </c>
      <c r="C86">
        <v>112</v>
      </c>
      <c r="J86" t="s">
        <v>1495</v>
      </c>
      <c r="K86">
        <v>14</v>
      </c>
      <c r="M86" s="414" t="s">
        <v>1269</v>
      </c>
      <c r="N86" s="414">
        <v>44</v>
      </c>
    </row>
    <row r="87" spans="2:14" x14ac:dyDescent="0.25">
      <c r="B87" t="s">
        <v>1554</v>
      </c>
      <c r="C87">
        <v>106</v>
      </c>
      <c r="J87" t="s">
        <v>1496</v>
      </c>
      <c r="K87">
        <v>14</v>
      </c>
      <c r="M87" s="414" t="s">
        <v>1270</v>
      </c>
      <c r="N87" s="414">
        <v>43</v>
      </c>
    </row>
    <row r="88" spans="2:14" x14ac:dyDescent="0.25">
      <c r="B88" t="s">
        <v>1555</v>
      </c>
      <c r="C88">
        <v>100</v>
      </c>
      <c r="J88" t="s">
        <v>1497</v>
      </c>
      <c r="K88">
        <v>14</v>
      </c>
      <c r="M88" s="414" t="s">
        <v>1271</v>
      </c>
      <c r="N88" s="414">
        <v>43</v>
      </c>
    </row>
    <row r="89" spans="2:14" x14ac:dyDescent="0.25">
      <c r="B89" t="s">
        <v>1556</v>
      </c>
      <c r="C89">
        <v>97</v>
      </c>
      <c r="J89" t="s">
        <v>1292</v>
      </c>
      <c r="K89">
        <v>13</v>
      </c>
      <c r="M89" s="414" t="s">
        <v>1272</v>
      </c>
      <c r="N89" s="414">
        <v>42</v>
      </c>
    </row>
    <row r="90" spans="2:14" x14ac:dyDescent="0.25">
      <c r="B90" t="s">
        <v>1557</v>
      </c>
      <c r="C90">
        <v>94</v>
      </c>
      <c r="J90" t="s">
        <v>1498</v>
      </c>
      <c r="K90">
        <v>13</v>
      </c>
      <c r="M90" s="414" t="s">
        <v>1273</v>
      </c>
      <c r="N90" s="414">
        <v>41</v>
      </c>
    </row>
    <row r="91" spans="2:14" x14ac:dyDescent="0.25">
      <c r="B91" t="s">
        <v>1558</v>
      </c>
      <c r="C91">
        <v>94</v>
      </c>
      <c r="J91" t="s">
        <v>1499</v>
      </c>
      <c r="K91">
        <v>12</v>
      </c>
      <c r="M91" s="414" t="s">
        <v>777</v>
      </c>
      <c r="N91" s="414">
        <v>41</v>
      </c>
    </row>
    <row r="92" spans="2:14" x14ac:dyDescent="0.25">
      <c r="B92" t="s">
        <v>1559</v>
      </c>
      <c r="C92">
        <v>90</v>
      </c>
      <c r="J92" t="s">
        <v>1500</v>
      </c>
      <c r="K92">
        <v>11</v>
      </c>
      <c r="M92" s="414" t="s">
        <v>1274</v>
      </c>
      <c r="N92" s="414">
        <v>39</v>
      </c>
    </row>
    <row r="93" spans="2:14" x14ac:dyDescent="0.25">
      <c r="B93" t="s">
        <v>1560</v>
      </c>
      <c r="C93">
        <v>89</v>
      </c>
      <c r="J93" t="s">
        <v>1501</v>
      </c>
      <c r="K93">
        <v>11</v>
      </c>
      <c r="M93" s="414" t="s">
        <v>1275</v>
      </c>
      <c r="N93" s="414">
        <v>39</v>
      </c>
    </row>
    <row r="94" spans="2:14" x14ac:dyDescent="0.25">
      <c r="B94" t="s">
        <v>1561</v>
      </c>
      <c r="C94">
        <v>88</v>
      </c>
      <c r="J94" t="s">
        <v>1502</v>
      </c>
      <c r="K94">
        <v>11</v>
      </c>
      <c r="M94" s="414" t="s">
        <v>1276</v>
      </c>
      <c r="N94" s="414">
        <v>38</v>
      </c>
    </row>
    <row r="95" spans="2:14" x14ac:dyDescent="0.25">
      <c r="B95" t="s">
        <v>1562</v>
      </c>
      <c r="C95">
        <v>87</v>
      </c>
      <c r="J95" t="s">
        <v>1503</v>
      </c>
      <c r="K95">
        <v>11</v>
      </c>
      <c r="M95" s="414" t="s">
        <v>1277</v>
      </c>
      <c r="N95" s="414">
        <v>38</v>
      </c>
    </row>
    <row r="96" spans="2:14" x14ac:dyDescent="0.25">
      <c r="B96" t="s">
        <v>1563</v>
      </c>
      <c r="C96">
        <v>84</v>
      </c>
      <c r="J96" t="s">
        <v>1504</v>
      </c>
      <c r="K96">
        <v>10</v>
      </c>
      <c r="M96" s="414" t="s">
        <v>1278</v>
      </c>
      <c r="N96" s="414">
        <v>38</v>
      </c>
    </row>
    <row r="97" spans="2:14" x14ac:dyDescent="0.25">
      <c r="B97" t="s">
        <v>1564</v>
      </c>
      <c r="C97">
        <v>83</v>
      </c>
      <c r="J97" t="s">
        <v>1505</v>
      </c>
      <c r="K97">
        <v>10</v>
      </c>
      <c r="M97" s="414" t="s">
        <v>1279</v>
      </c>
      <c r="N97" s="414">
        <v>38</v>
      </c>
    </row>
    <row r="98" spans="2:14" x14ac:dyDescent="0.25">
      <c r="B98" t="s">
        <v>1565</v>
      </c>
      <c r="C98">
        <v>81</v>
      </c>
      <c r="J98" t="s">
        <v>1506</v>
      </c>
      <c r="K98">
        <v>10</v>
      </c>
      <c r="M98" s="414" t="s">
        <v>1280</v>
      </c>
      <c r="N98" s="414">
        <v>37</v>
      </c>
    </row>
    <row r="99" spans="2:14" x14ac:dyDescent="0.25">
      <c r="B99" t="s">
        <v>1566</v>
      </c>
      <c r="C99">
        <v>80</v>
      </c>
      <c r="J99" t="s">
        <v>1507</v>
      </c>
      <c r="K99">
        <v>10</v>
      </c>
      <c r="M99" s="414" t="s">
        <v>1281</v>
      </c>
      <c r="N99" s="414">
        <v>37</v>
      </c>
    </row>
    <row r="100" spans="2:14" x14ac:dyDescent="0.25">
      <c r="B100" t="s">
        <v>1567</v>
      </c>
      <c r="C100">
        <v>77</v>
      </c>
      <c r="J100" t="s">
        <v>1271</v>
      </c>
      <c r="K100">
        <v>10</v>
      </c>
      <c r="M100" s="414" t="s">
        <v>1282</v>
      </c>
      <c r="N100" s="414">
        <v>37</v>
      </c>
    </row>
    <row r="101" spans="2:14" x14ac:dyDescent="0.25">
      <c r="B101" t="s">
        <v>1568</v>
      </c>
      <c r="C101">
        <v>76</v>
      </c>
      <c r="J101" t="s">
        <v>1355</v>
      </c>
      <c r="K101">
        <v>10</v>
      </c>
      <c r="M101" s="414" t="s">
        <v>1283</v>
      </c>
      <c r="N101" s="414">
        <v>36</v>
      </c>
    </row>
    <row r="102" spans="2:14" x14ac:dyDescent="0.25">
      <c r="B102" t="s">
        <v>1569</v>
      </c>
      <c r="C102">
        <v>73</v>
      </c>
      <c r="M102" s="414" t="s">
        <v>1284</v>
      </c>
      <c r="N102" s="414">
        <v>36</v>
      </c>
    </row>
    <row r="103" spans="2:14" x14ac:dyDescent="0.25">
      <c r="B103" t="s">
        <v>1570</v>
      </c>
      <c r="C103">
        <v>73</v>
      </c>
      <c r="M103" s="414" t="s">
        <v>1285</v>
      </c>
      <c r="N103" s="414">
        <v>35</v>
      </c>
    </row>
    <row r="104" spans="2:14" x14ac:dyDescent="0.25">
      <c r="B104" t="s">
        <v>1571</v>
      </c>
      <c r="C104">
        <v>71</v>
      </c>
      <c r="M104" s="414" t="s">
        <v>1286</v>
      </c>
      <c r="N104" s="414">
        <v>35</v>
      </c>
    </row>
    <row r="105" spans="2:14" x14ac:dyDescent="0.25">
      <c r="B105" t="s">
        <v>1572</v>
      </c>
      <c r="C105">
        <v>71</v>
      </c>
      <c r="M105" s="414" t="s">
        <v>1287</v>
      </c>
      <c r="N105" s="414">
        <v>33</v>
      </c>
    </row>
    <row r="106" spans="2:14" x14ac:dyDescent="0.25">
      <c r="B106" t="s">
        <v>1573</v>
      </c>
      <c r="C106">
        <v>70</v>
      </c>
      <c r="M106" s="414" t="s">
        <v>1288</v>
      </c>
      <c r="N106" s="414">
        <v>32</v>
      </c>
    </row>
    <row r="107" spans="2:14" x14ac:dyDescent="0.25">
      <c r="B107" t="s">
        <v>1574</v>
      </c>
      <c r="C107">
        <v>66</v>
      </c>
      <c r="M107" s="414" t="s">
        <v>1289</v>
      </c>
      <c r="N107" s="414">
        <v>32</v>
      </c>
    </row>
    <row r="108" spans="2:14" x14ac:dyDescent="0.25">
      <c r="B108" t="s">
        <v>1575</v>
      </c>
      <c r="C108">
        <v>66</v>
      </c>
      <c r="M108" s="414" t="s">
        <v>1290</v>
      </c>
      <c r="N108" s="414">
        <v>32</v>
      </c>
    </row>
    <row r="109" spans="2:14" x14ac:dyDescent="0.25">
      <c r="B109" t="s">
        <v>1576</v>
      </c>
      <c r="C109">
        <v>65</v>
      </c>
      <c r="M109" s="414" t="s">
        <v>1291</v>
      </c>
      <c r="N109" s="414">
        <v>32</v>
      </c>
    </row>
    <row r="110" spans="2:14" x14ac:dyDescent="0.25">
      <c r="B110" t="s">
        <v>1577</v>
      </c>
      <c r="C110">
        <v>65</v>
      </c>
      <c r="M110" s="414" t="s">
        <v>1292</v>
      </c>
      <c r="N110" s="414">
        <v>31</v>
      </c>
    </row>
    <row r="111" spans="2:14" x14ac:dyDescent="0.25">
      <c r="B111" t="s">
        <v>1578</v>
      </c>
      <c r="C111">
        <v>64</v>
      </c>
      <c r="M111" s="414" t="s">
        <v>1293</v>
      </c>
      <c r="N111" s="414">
        <v>31</v>
      </c>
    </row>
    <row r="112" spans="2:14" x14ac:dyDescent="0.25">
      <c r="B112" t="s">
        <v>1579</v>
      </c>
      <c r="C112">
        <v>63</v>
      </c>
      <c r="M112" s="414" t="s">
        <v>1294</v>
      </c>
      <c r="N112" s="414">
        <v>31</v>
      </c>
    </row>
    <row r="113" spans="2:14" x14ac:dyDescent="0.25">
      <c r="B113" t="s">
        <v>1580</v>
      </c>
      <c r="C113">
        <v>60</v>
      </c>
      <c r="M113" s="414" t="s">
        <v>1295</v>
      </c>
      <c r="N113" s="414">
        <v>31</v>
      </c>
    </row>
    <row r="114" spans="2:14" x14ac:dyDescent="0.25">
      <c r="B114" t="s">
        <v>1581</v>
      </c>
      <c r="C114">
        <v>59</v>
      </c>
      <c r="M114" s="414" t="s">
        <v>1296</v>
      </c>
      <c r="N114" s="414">
        <v>30</v>
      </c>
    </row>
    <row r="115" spans="2:14" x14ac:dyDescent="0.25">
      <c r="B115" t="s">
        <v>1582</v>
      </c>
      <c r="C115">
        <v>58</v>
      </c>
      <c r="M115" s="414" t="s">
        <v>1297</v>
      </c>
      <c r="N115" s="414">
        <v>30</v>
      </c>
    </row>
    <row r="116" spans="2:14" x14ac:dyDescent="0.25">
      <c r="B116" t="s">
        <v>1583</v>
      </c>
      <c r="C116">
        <v>58</v>
      </c>
      <c r="M116" s="414" t="s">
        <v>1298</v>
      </c>
      <c r="N116" s="414">
        <v>30</v>
      </c>
    </row>
    <row r="117" spans="2:14" x14ac:dyDescent="0.25">
      <c r="B117" t="s">
        <v>1584</v>
      </c>
      <c r="C117">
        <v>54</v>
      </c>
      <c r="M117" s="414" t="s">
        <v>1299</v>
      </c>
      <c r="N117" s="414">
        <v>30</v>
      </c>
    </row>
    <row r="118" spans="2:14" x14ac:dyDescent="0.25">
      <c r="B118" t="s">
        <v>1585</v>
      </c>
      <c r="C118">
        <v>54</v>
      </c>
      <c r="M118" s="414" t="s">
        <v>1300</v>
      </c>
      <c r="N118" s="414">
        <v>30</v>
      </c>
    </row>
    <row r="119" spans="2:14" x14ac:dyDescent="0.25">
      <c r="B119" t="s">
        <v>1586</v>
      </c>
      <c r="C119">
        <v>53</v>
      </c>
      <c r="M119" s="414" t="s">
        <v>1301</v>
      </c>
      <c r="N119" s="414">
        <v>30</v>
      </c>
    </row>
    <row r="120" spans="2:14" x14ac:dyDescent="0.25">
      <c r="B120" t="s">
        <v>1587</v>
      </c>
      <c r="C120">
        <v>52</v>
      </c>
      <c r="M120" s="414" t="s">
        <v>1302</v>
      </c>
      <c r="N120" s="414">
        <v>30</v>
      </c>
    </row>
    <row r="121" spans="2:14" x14ac:dyDescent="0.25">
      <c r="B121" t="s">
        <v>1588</v>
      </c>
      <c r="C121">
        <v>52</v>
      </c>
      <c r="M121" s="414" t="s">
        <v>1303</v>
      </c>
      <c r="N121" s="414">
        <v>29</v>
      </c>
    </row>
    <row r="122" spans="2:14" x14ac:dyDescent="0.25">
      <c r="B122" t="s">
        <v>1589</v>
      </c>
      <c r="C122">
        <v>52</v>
      </c>
      <c r="M122" s="414" t="s">
        <v>1304</v>
      </c>
      <c r="N122" s="414">
        <v>29</v>
      </c>
    </row>
    <row r="123" spans="2:14" x14ac:dyDescent="0.25">
      <c r="B123" t="s">
        <v>1590</v>
      </c>
      <c r="C123">
        <v>52</v>
      </c>
      <c r="M123" s="414" t="s">
        <v>1305</v>
      </c>
      <c r="N123" s="414">
        <v>29</v>
      </c>
    </row>
    <row r="124" spans="2:14" x14ac:dyDescent="0.25">
      <c r="B124" t="s">
        <v>1591</v>
      </c>
      <c r="C124">
        <v>51</v>
      </c>
      <c r="M124" s="414" t="s">
        <v>1306</v>
      </c>
      <c r="N124" s="414">
        <v>29</v>
      </c>
    </row>
    <row r="125" spans="2:14" x14ac:dyDescent="0.25">
      <c r="B125" t="s">
        <v>1592</v>
      </c>
      <c r="C125">
        <v>50</v>
      </c>
      <c r="M125" s="414" t="s">
        <v>1307</v>
      </c>
      <c r="N125" s="414">
        <v>28</v>
      </c>
    </row>
    <row r="126" spans="2:14" x14ac:dyDescent="0.25">
      <c r="B126" t="s">
        <v>1593</v>
      </c>
      <c r="C126">
        <v>48</v>
      </c>
      <c r="M126" s="414" t="s">
        <v>1308</v>
      </c>
      <c r="N126" s="414">
        <v>28</v>
      </c>
    </row>
    <row r="127" spans="2:14" x14ac:dyDescent="0.25">
      <c r="B127" t="s">
        <v>1594</v>
      </c>
      <c r="C127">
        <v>48</v>
      </c>
      <c r="M127" s="414" t="s">
        <v>1309</v>
      </c>
      <c r="N127" s="414">
        <v>28</v>
      </c>
    </row>
    <row r="128" spans="2:14" x14ac:dyDescent="0.25">
      <c r="B128" t="s">
        <v>1595</v>
      </c>
      <c r="C128">
        <v>47</v>
      </c>
      <c r="M128" s="414" t="s">
        <v>1310</v>
      </c>
      <c r="N128" s="414">
        <v>27</v>
      </c>
    </row>
    <row r="129" spans="2:14" x14ac:dyDescent="0.25">
      <c r="B129" t="s">
        <v>1596</v>
      </c>
      <c r="C129">
        <v>47</v>
      </c>
      <c r="M129" s="414" t="s">
        <v>1311</v>
      </c>
      <c r="N129" s="414">
        <v>27</v>
      </c>
    </row>
    <row r="130" spans="2:14" x14ac:dyDescent="0.25">
      <c r="B130" t="s">
        <v>1597</v>
      </c>
      <c r="C130">
        <v>47</v>
      </c>
      <c r="M130" s="414" t="s">
        <v>781</v>
      </c>
      <c r="N130" s="414">
        <v>27</v>
      </c>
    </row>
    <row r="131" spans="2:14" x14ac:dyDescent="0.25">
      <c r="B131" t="s">
        <v>1598</v>
      </c>
      <c r="C131">
        <v>46</v>
      </c>
      <c r="M131" s="414" t="s">
        <v>1312</v>
      </c>
      <c r="N131" s="414">
        <v>27</v>
      </c>
    </row>
    <row r="132" spans="2:14" x14ac:dyDescent="0.25">
      <c r="B132" t="s">
        <v>1599</v>
      </c>
      <c r="C132">
        <v>45</v>
      </c>
      <c r="M132" s="414" t="s">
        <v>1313</v>
      </c>
      <c r="N132" s="414">
        <v>26</v>
      </c>
    </row>
    <row r="133" spans="2:14" x14ac:dyDescent="0.25">
      <c r="B133" t="s">
        <v>1600</v>
      </c>
      <c r="C133">
        <v>43</v>
      </c>
      <c r="M133" s="414" t="s">
        <v>1314</v>
      </c>
      <c r="N133" s="414">
        <v>26</v>
      </c>
    </row>
    <row r="134" spans="2:14" x14ac:dyDescent="0.25">
      <c r="B134" t="s">
        <v>1601</v>
      </c>
      <c r="C134">
        <v>41</v>
      </c>
      <c r="M134" s="414" t="s">
        <v>1315</v>
      </c>
      <c r="N134" s="414">
        <v>26</v>
      </c>
    </row>
    <row r="135" spans="2:14" x14ac:dyDescent="0.25">
      <c r="B135" t="s">
        <v>1602</v>
      </c>
      <c r="C135">
        <v>40</v>
      </c>
      <c r="M135" s="414" t="s">
        <v>1316</v>
      </c>
      <c r="N135" s="414">
        <v>26</v>
      </c>
    </row>
    <row r="136" spans="2:14" x14ac:dyDescent="0.25">
      <c r="B136" t="s">
        <v>1603</v>
      </c>
      <c r="C136">
        <v>40</v>
      </c>
      <c r="M136" s="414" t="s">
        <v>1317</v>
      </c>
      <c r="N136" s="414">
        <v>26</v>
      </c>
    </row>
    <row r="137" spans="2:14" x14ac:dyDescent="0.25">
      <c r="B137" t="s">
        <v>1604</v>
      </c>
      <c r="C137">
        <v>40</v>
      </c>
      <c r="M137" s="414" t="s">
        <v>1318</v>
      </c>
      <c r="N137" s="414">
        <v>26</v>
      </c>
    </row>
    <row r="138" spans="2:14" x14ac:dyDescent="0.25">
      <c r="B138" t="s">
        <v>1605</v>
      </c>
      <c r="C138">
        <v>39</v>
      </c>
      <c r="M138" s="414" t="s">
        <v>641</v>
      </c>
      <c r="N138" s="414">
        <v>26</v>
      </c>
    </row>
    <row r="139" spans="2:14" x14ac:dyDescent="0.25">
      <c r="B139" t="s">
        <v>1606</v>
      </c>
      <c r="C139">
        <v>39</v>
      </c>
      <c r="M139" s="414" t="s">
        <v>1319</v>
      </c>
      <c r="N139" s="414">
        <v>26</v>
      </c>
    </row>
    <row r="140" spans="2:14" x14ac:dyDescent="0.25">
      <c r="B140" t="s">
        <v>1607</v>
      </c>
      <c r="C140">
        <v>38</v>
      </c>
      <c r="M140" s="414" t="s">
        <v>1320</v>
      </c>
      <c r="N140" s="414">
        <v>25</v>
      </c>
    </row>
    <row r="141" spans="2:14" x14ac:dyDescent="0.25">
      <c r="B141" t="s">
        <v>1608</v>
      </c>
      <c r="C141">
        <v>38</v>
      </c>
      <c r="M141" s="414" t="s">
        <v>1321</v>
      </c>
      <c r="N141" s="414">
        <v>25</v>
      </c>
    </row>
    <row r="142" spans="2:14" x14ac:dyDescent="0.25">
      <c r="B142" t="s">
        <v>1609</v>
      </c>
      <c r="C142">
        <v>38</v>
      </c>
      <c r="M142" s="414" t="s">
        <v>1322</v>
      </c>
      <c r="N142" s="414">
        <v>25</v>
      </c>
    </row>
    <row r="143" spans="2:14" x14ac:dyDescent="0.25">
      <c r="B143" t="s">
        <v>1610</v>
      </c>
      <c r="C143">
        <v>38</v>
      </c>
      <c r="M143" s="414" t="s">
        <v>1323</v>
      </c>
      <c r="N143" s="414">
        <v>24</v>
      </c>
    </row>
    <row r="144" spans="2:14" x14ac:dyDescent="0.25">
      <c r="B144" t="s">
        <v>1611</v>
      </c>
      <c r="C144">
        <v>37</v>
      </c>
      <c r="M144" s="414" t="s">
        <v>1324</v>
      </c>
      <c r="N144" s="414">
        <v>24</v>
      </c>
    </row>
    <row r="145" spans="2:14" x14ac:dyDescent="0.25">
      <c r="B145" t="s">
        <v>1612</v>
      </c>
      <c r="C145">
        <v>37</v>
      </c>
      <c r="M145" s="414" t="s">
        <v>1325</v>
      </c>
      <c r="N145" s="414">
        <v>24</v>
      </c>
    </row>
    <row r="146" spans="2:14" x14ac:dyDescent="0.25">
      <c r="B146" t="s">
        <v>1613</v>
      </c>
      <c r="C146">
        <v>36</v>
      </c>
      <c r="M146" s="414" t="s">
        <v>1326</v>
      </c>
      <c r="N146" s="414">
        <v>24</v>
      </c>
    </row>
    <row r="147" spans="2:14" x14ac:dyDescent="0.25">
      <c r="B147" t="s">
        <v>1614</v>
      </c>
      <c r="C147">
        <v>36</v>
      </c>
      <c r="M147" s="414" t="s">
        <v>1327</v>
      </c>
      <c r="N147" s="414">
        <v>24</v>
      </c>
    </row>
    <row r="148" spans="2:14" x14ac:dyDescent="0.25">
      <c r="B148" t="s">
        <v>1615</v>
      </c>
      <c r="C148">
        <v>36</v>
      </c>
      <c r="M148" s="414" t="s">
        <v>1328</v>
      </c>
      <c r="N148" s="414">
        <v>24</v>
      </c>
    </row>
    <row r="149" spans="2:14" x14ac:dyDescent="0.25">
      <c r="B149" t="s">
        <v>1616</v>
      </c>
      <c r="C149">
        <v>36</v>
      </c>
      <c r="M149" s="414" t="s">
        <v>1329</v>
      </c>
      <c r="N149" s="414">
        <v>23</v>
      </c>
    </row>
    <row r="150" spans="2:14" x14ac:dyDescent="0.25">
      <c r="B150" t="s">
        <v>1617</v>
      </c>
      <c r="C150">
        <v>35</v>
      </c>
      <c r="M150" s="414" t="s">
        <v>1330</v>
      </c>
      <c r="N150" s="414">
        <v>23</v>
      </c>
    </row>
    <row r="151" spans="2:14" x14ac:dyDescent="0.25">
      <c r="B151" t="s">
        <v>1618</v>
      </c>
      <c r="C151">
        <v>35</v>
      </c>
      <c r="M151" s="414" t="s">
        <v>1331</v>
      </c>
      <c r="N151" s="414">
        <v>23</v>
      </c>
    </row>
    <row r="152" spans="2:14" x14ac:dyDescent="0.25">
      <c r="B152" t="s">
        <v>1619</v>
      </c>
      <c r="C152">
        <v>34</v>
      </c>
      <c r="M152" s="414" t="s">
        <v>1332</v>
      </c>
      <c r="N152" s="414">
        <v>23</v>
      </c>
    </row>
    <row r="153" spans="2:14" x14ac:dyDescent="0.25">
      <c r="B153" t="s">
        <v>1620</v>
      </c>
      <c r="C153">
        <v>34</v>
      </c>
      <c r="M153" s="414" t="s">
        <v>1333</v>
      </c>
      <c r="N153" s="414">
        <v>22</v>
      </c>
    </row>
    <row r="154" spans="2:14" x14ac:dyDescent="0.25">
      <c r="B154" t="s">
        <v>1621</v>
      </c>
      <c r="C154">
        <v>33</v>
      </c>
      <c r="M154" s="414" t="s">
        <v>1334</v>
      </c>
      <c r="N154" s="414">
        <v>22</v>
      </c>
    </row>
    <row r="155" spans="2:14" x14ac:dyDescent="0.25">
      <c r="B155" t="s">
        <v>1622</v>
      </c>
      <c r="C155">
        <v>33</v>
      </c>
      <c r="M155" s="414" t="s">
        <v>1335</v>
      </c>
      <c r="N155" s="414">
        <v>22</v>
      </c>
    </row>
    <row r="156" spans="2:14" x14ac:dyDescent="0.25">
      <c r="B156" t="s">
        <v>1623</v>
      </c>
      <c r="C156">
        <v>33</v>
      </c>
      <c r="M156" s="414" t="s">
        <v>1336</v>
      </c>
      <c r="N156" s="414">
        <v>21</v>
      </c>
    </row>
    <row r="157" spans="2:14" x14ac:dyDescent="0.25">
      <c r="B157" t="s">
        <v>1624</v>
      </c>
      <c r="C157">
        <v>33</v>
      </c>
      <c r="M157" s="414" t="s">
        <v>1337</v>
      </c>
      <c r="N157" s="414">
        <v>21</v>
      </c>
    </row>
    <row r="158" spans="2:14" x14ac:dyDescent="0.25">
      <c r="B158" t="s">
        <v>1625</v>
      </c>
      <c r="C158">
        <v>33</v>
      </c>
      <c r="M158" s="414" t="s">
        <v>1338</v>
      </c>
      <c r="N158" s="414">
        <v>21</v>
      </c>
    </row>
    <row r="159" spans="2:14" x14ac:dyDescent="0.25">
      <c r="B159" t="s">
        <v>1626</v>
      </c>
      <c r="C159">
        <v>33</v>
      </c>
      <c r="M159" s="414" t="s">
        <v>1339</v>
      </c>
      <c r="N159" s="414">
        <v>21</v>
      </c>
    </row>
    <row r="160" spans="2:14" x14ac:dyDescent="0.25">
      <c r="B160" t="s">
        <v>1627</v>
      </c>
      <c r="C160">
        <v>33</v>
      </c>
      <c r="M160" s="414" t="s">
        <v>1340</v>
      </c>
      <c r="N160" s="414">
        <v>21</v>
      </c>
    </row>
    <row r="161" spans="2:14" x14ac:dyDescent="0.25">
      <c r="B161" t="s">
        <v>1628</v>
      </c>
      <c r="C161">
        <v>32</v>
      </c>
      <c r="M161" s="414" t="s">
        <v>1341</v>
      </c>
      <c r="N161" s="414">
        <v>21</v>
      </c>
    </row>
    <row r="162" spans="2:14" x14ac:dyDescent="0.25">
      <c r="B162" t="s">
        <v>1629</v>
      </c>
      <c r="C162">
        <v>32</v>
      </c>
      <c r="M162" s="414" t="s">
        <v>1342</v>
      </c>
      <c r="N162" s="414">
        <v>21</v>
      </c>
    </row>
    <row r="163" spans="2:14" x14ac:dyDescent="0.25">
      <c r="B163" t="s">
        <v>1630</v>
      </c>
      <c r="C163">
        <v>31</v>
      </c>
      <c r="M163" s="414" t="s">
        <v>1343</v>
      </c>
      <c r="N163" s="414">
        <v>21</v>
      </c>
    </row>
    <row r="164" spans="2:14" x14ac:dyDescent="0.25">
      <c r="B164" t="s">
        <v>1631</v>
      </c>
      <c r="C164">
        <v>31</v>
      </c>
      <c r="M164" s="414" t="s">
        <v>1344</v>
      </c>
      <c r="N164" s="414">
        <v>20</v>
      </c>
    </row>
    <row r="165" spans="2:14" x14ac:dyDescent="0.25">
      <c r="B165" t="s">
        <v>1632</v>
      </c>
      <c r="C165">
        <v>31</v>
      </c>
      <c r="M165" s="414" t="s">
        <v>1345</v>
      </c>
      <c r="N165" s="414">
        <v>20</v>
      </c>
    </row>
    <row r="166" spans="2:14" x14ac:dyDescent="0.25">
      <c r="B166" t="s">
        <v>1633</v>
      </c>
      <c r="C166">
        <v>31</v>
      </c>
      <c r="M166" s="414" t="s">
        <v>1346</v>
      </c>
      <c r="N166" s="414">
        <v>20</v>
      </c>
    </row>
    <row r="167" spans="2:14" x14ac:dyDescent="0.25">
      <c r="B167" t="s">
        <v>1634</v>
      </c>
      <c r="C167">
        <v>31</v>
      </c>
      <c r="M167" s="414" t="s">
        <v>1347</v>
      </c>
      <c r="N167" s="414">
        <v>20</v>
      </c>
    </row>
    <row r="168" spans="2:14" x14ac:dyDescent="0.25">
      <c r="B168" t="s">
        <v>1635</v>
      </c>
      <c r="C168">
        <v>31</v>
      </c>
      <c r="M168" s="414" t="s">
        <v>1348</v>
      </c>
      <c r="N168" s="414">
        <v>20</v>
      </c>
    </row>
    <row r="169" spans="2:14" x14ac:dyDescent="0.25">
      <c r="B169" t="s">
        <v>1636</v>
      </c>
      <c r="C169">
        <v>30</v>
      </c>
      <c r="M169" s="414" t="s">
        <v>1349</v>
      </c>
      <c r="N169" s="414">
        <v>20</v>
      </c>
    </row>
    <row r="170" spans="2:14" x14ac:dyDescent="0.25">
      <c r="B170" t="s">
        <v>1637</v>
      </c>
      <c r="C170">
        <v>30</v>
      </c>
      <c r="M170" s="414" t="s">
        <v>1350</v>
      </c>
      <c r="N170" s="414">
        <v>19</v>
      </c>
    </row>
    <row r="171" spans="2:14" x14ac:dyDescent="0.25">
      <c r="B171" t="s">
        <v>1638</v>
      </c>
      <c r="C171">
        <v>28</v>
      </c>
      <c r="M171" s="414" t="s">
        <v>1351</v>
      </c>
      <c r="N171" s="414">
        <v>19</v>
      </c>
    </row>
    <row r="172" spans="2:14" x14ac:dyDescent="0.25">
      <c r="B172" t="s">
        <v>1639</v>
      </c>
      <c r="C172">
        <v>28</v>
      </c>
      <c r="M172" s="414" t="s">
        <v>1352</v>
      </c>
      <c r="N172" s="414">
        <v>19</v>
      </c>
    </row>
    <row r="173" spans="2:14" x14ac:dyDescent="0.25">
      <c r="B173" t="s">
        <v>1640</v>
      </c>
      <c r="C173">
        <v>28</v>
      </c>
      <c r="M173" s="414" t="s">
        <v>1353</v>
      </c>
      <c r="N173" s="414">
        <v>19</v>
      </c>
    </row>
    <row r="174" spans="2:14" x14ac:dyDescent="0.25">
      <c r="B174" t="s">
        <v>1641</v>
      </c>
      <c r="C174">
        <v>27</v>
      </c>
      <c r="M174" s="414" t="s">
        <v>1354</v>
      </c>
      <c r="N174" s="414">
        <v>19</v>
      </c>
    </row>
    <row r="175" spans="2:14" x14ac:dyDescent="0.25">
      <c r="B175" t="s">
        <v>1642</v>
      </c>
      <c r="C175">
        <v>27</v>
      </c>
      <c r="M175" s="414" t="s">
        <v>1355</v>
      </c>
      <c r="N175" s="414">
        <v>19</v>
      </c>
    </row>
    <row r="176" spans="2:14" x14ac:dyDescent="0.25">
      <c r="B176" t="s">
        <v>1643</v>
      </c>
      <c r="C176">
        <v>26</v>
      </c>
      <c r="M176" s="414" t="s">
        <v>1356</v>
      </c>
      <c r="N176" s="414">
        <v>18</v>
      </c>
    </row>
    <row r="177" spans="2:14" x14ac:dyDescent="0.25">
      <c r="B177" t="s">
        <v>1644</v>
      </c>
      <c r="C177">
        <v>26</v>
      </c>
      <c r="M177" s="414" t="s">
        <v>1357</v>
      </c>
      <c r="N177" s="414">
        <v>18</v>
      </c>
    </row>
    <row r="178" spans="2:14" x14ac:dyDescent="0.25">
      <c r="B178" t="s">
        <v>1645</v>
      </c>
      <c r="C178">
        <v>26</v>
      </c>
      <c r="M178" s="414" t="s">
        <v>1358</v>
      </c>
      <c r="N178" s="414">
        <v>18</v>
      </c>
    </row>
    <row r="179" spans="2:14" x14ac:dyDescent="0.25">
      <c r="B179" t="s">
        <v>1646</v>
      </c>
      <c r="C179">
        <v>25</v>
      </c>
      <c r="M179" s="414" t="s">
        <v>1359</v>
      </c>
      <c r="N179" s="414">
        <v>18</v>
      </c>
    </row>
    <row r="180" spans="2:14" x14ac:dyDescent="0.25">
      <c r="B180" t="s">
        <v>1647</v>
      </c>
      <c r="C180">
        <v>25</v>
      </c>
      <c r="M180" s="414" t="s">
        <v>1360</v>
      </c>
      <c r="N180" s="414">
        <v>18</v>
      </c>
    </row>
    <row r="181" spans="2:14" x14ac:dyDescent="0.25">
      <c r="B181" t="s">
        <v>1648</v>
      </c>
      <c r="C181">
        <v>25</v>
      </c>
      <c r="M181" s="414" t="s">
        <v>1361</v>
      </c>
      <c r="N181" s="414">
        <v>18</v>
      </c>
    </row>
    <row r="182" spans="2:14" x14ac:dyDescent="0.25">
      <c r="B182" t="s">
        <v>1649</v>
      </c>
      <c r="C182">
        <v>25</v>
      </c>
      <c r="M182" s="414" t="s">
        <v>1362</v>
      </c>
      <c r="N182" s="414">
        <v>18</v>
      </c>
    </row>
    <row r="183" spans="2:14" x14ac:dyDescent="0.25">
      <c r="B183" t="s">
        <v>1650</v>
      </c>
      <c r="C183">
        <v>25</v>
      </c>
      <c r="M183" s="414" t="s">
        <v>1363</v>
      </c>
      <c r="N183" s="414">
        <v>18</v>
      </c>
    </row>
    <row r="184" spans="2:14" x14ac:dyDescent="0.25">
      <c r="B184" t="s">
        <v>1651</v>
      </c>
      <c r="C184">
        <v>25</v>
      </c>
      <c r="M184" s="414" t="s">
        <v>1364</v>
      </c>
      <c r="N184" s="414">
        <v>18</v>
      </c>
    </row>
    <row r="185" spans="2:14" x14ac:dyDescent="0.25">
      <c r="B185" t="s">
        <v>1652</v>
      </c>
      <c r="C185">
        <v>24</v>
      </c>
      <c r="M185" s="414" t="s">
        <v>1365</v>
      </c>
      <c r="N185" s="414">
        <v>18</v>
      </c>
    </row>
    <row r="186" spans="2:14" x14ac:dyDescent="0.25">
      <c r="B186" t="s">
        <v>1653</v>
      </c>
      <c r="C186">
        <v>24</v>
      </c>
      <c r="M186" s="414" t="s">
        <v>1366</v>
      </c>
      <c r="N186" s="414">
        <v>18</v>
      </c>
    </row>
    <row r="187" spans="2:14" x14ac:dyDescent="0.25">
      <c r="B187" t="s">
        <v>1654</v>
      </c>
      <c r="C187">
        <v>24</v>
      </c>
      <c r="M187" s="414" t="s">
        <v>1367</v>
      </c>
      <c r="N187" s="414">
        <v>18</v>
      </c>
    </row>
    <row r="188" spans="2:14" x14ac:dyDescent="0.25">
      <c r="B188" t="s">
        <v>1655</v>
      </c>
      <c r="C188">
        <v>24</v>
      </c>
      <c r="M188" s="414" t="s">
        <v>778</v>
      </c>
      <c r="N188" s="414">
        <v>18</v>
      </c>
    </row>
    <row r="189" spans="2:14" x14ac:dyDescent="0.25">
      <c r="B189" t="s">
        <v>1656</v>
      </c>
      <c r="C189">
        <v>24</v>
      </c>
      <c r="M189" s="414" t="s">
        <v>1368</v>
      </c>
      <c r="N189" s="414">
        <v>17</v>
      </c>
    </row>
    <row r="190" spans="2:14" x14ac:dyDescent="0.25">
      <c r="B190" t="s">
        <v>1657</v>
      </c>
      <c r="C190">
        <v>23</v>
      </c>
      <c r="M190" s="414" t="s">
        <v>1369</v>
      </c>
      <c r="N190" s="414">
        <v>17</v>
      </c>
    </row>
    <row r="191" spans="2:14" x14ac:dyDescent="0.25">
      <c r="B191" t="s">
        <v>1658</v>
      </c>
      <c r="C191">
        <v>23</v>
      </c>
      <c r="M191" s="414" t="s">
        <v>1370</v>
      </c>
      <c r="N191" s="414">
        <v>17</v>
      </c>
    </row>
    <row r="192" spans="2:14" x14ac:dyDescent="0.25">
      <c r="B192" t="s">
        <v>1659</v>
      </c>
      <c r="C192">
        <v>23</v>
      </c>
      <c r="M192" s="414" t="s">
        <v>1371</v>
      </c>
      <c r="N192" s="414">
        <v>17</v>
      </c>
    </row>
    <row r="193" spans="2:14" x14ac:dyDescent="0.25">
      <c r="B193" t="s">
        <v>1660</v>
      </c>
      <c r="C193">
        <v>23</v>
      </c>
      <c r="M193" s="414" t="s">
        <v>1372</v>
      </c>
      <c r="N193" s="414">
        <v>17</v>
      </c>
    </row>
    <row r="194" spans="2:14" x14ac:dyDescent="0.25">
      <c r="B194" t="s">
        <v>1661</v>
      </c>
      <c r="C194">
        <v>23</v>
      </c>
      <c r="M194" s="414" t="s">
        <v>1373</v>
      </c>
      <c r="N194" s="414">
        <v>17</v>
      </c>
    </row>
    <row r="195" spans="2:14" x14ac:dyDescent="0.25">
      <c r="B195" t="s">
        <v>1662</v>
      </c>
      <c r="C195">
        <v>22</v>
      </c>
      <c r="M195" s="414" t="s">
        <v>1374</v>
      </c>
      <c r="N195" s="414">
        <v>17</v>
      </c>
    </row>
    <row r="196" spans="2:14" x14ac:dyDescent="0.25">
      <c r="B196" t="s">
        <v>1663</v>
      </c>
      <c r="C196">
        <v>22</v>
      </c>
      <c r="M196" s="414" t="s">
        <v>1375</v>
      </c>
      <c r="N196" s="414">
        <v>17</v>
      </c>
    </row>
    <row r="197" spans="2:14" x14ac:dyDescent="0.25">
      <c r="B197" t="s">
        <v>1664</v>
      </c>
      <c r="C197">
        <v>22</v>
      </c>
      <c r="M197" s="414" t="s">
        <v>1376</v>
      </c>
      <c r="N197" s="414">
        <v>17</v>
      </c>
    </row>
    <row r="198" spans="2:14" x14ac:dyDescent="0.25">
      <c r="B198" t="s">
        <v>1665</v>
      </c>
      <c r="C198">
        <v>21</v>
      </c>
      <c r="M198" s="414" t="s">
        <v>1377</v>
      </c>
      <c r="N198" s="414">
        <v>16</v>
      </c>
    </row>
    <row r="199" spans="2:14" x14ac:dyDescent="0.25">
      <c r="B199" t="s">
        <v>1666</v>
      </c>
      <c r="C199">
        <v>21</v>
      </c>
      <c r="M199" s="414" t="s">
        <v>1378</v>
      </c>
      <c r="N199" s="414">
        <v>16</v>
      </c>
    </row>
    <row r="200" spans="2:14" x14ac:dyDescent="0.25">
      <c r="B200" t="s">
        <v>1667</v>
      </c>
      <c r="C200">
        <v>20</v>
      </c>
      <c r="M200" s="414" t="s">
        <v>1379</v>
      </c>
      <c r="N200" s="414">
        <v>16</v>
      </c>
    </row>
    <row r="201" spans="2:14" x14ac:dyDescent="0.25">
      <c r="B201" t="s">
        <v>1668</v>
      </c>
      <c r="C201">
        <v>20</v>
      </c>
      <c r="M201" s="414" t="s">
        <v>1380</v>
      </c>
      <c r="N201" s="414">
        <v>16</v>
      </c>
    </row>
    <row r="202" spans="2:14" x14ac:dyDescent="0.25">
      <c r="B202" t="s">
        <v>1669</v>
      </c>
      <c r="C202">
        <v>20</v>
      </c>
      <c r="M202" s="414" t="s">
        <v>1381</v>
      </c>
      <c r="N202" s="414">
        <v>16</v>
      </c>
    </row>
    <row r="203" spans="2:14" x14ac:dyDescent="0.25">
      <c r="B203" t="s">
        <v>1670</v>
      </c>
      <c r="C203">
        <v>20</v>
      </c>
      <c r="M203" s="414" t="s">
        <v>1382</v>
      </c>
      <c r="N203" s="414">
        <v>16</v>
      </c>
    </row>
    <row r="204" spans="2:14" x14ac:dyDescent="0.25">
      <c r="B204" t="s">
        <v>1671</v>
      </c>
      <c r="C204">
        <v>20</v>
      </c>
      <c r="M204" s="414" t="s">
        <v>1383</v>
      </c>
      <c r="N204" s="414">
        <v>16</v>
      </c>
    </row>
    <row r="205" spans="2:14" x14ac:dyDescent="0.25">
      <c r="B205" t="s">
        <v>1672</v>
      </c>
      <c r="C205">
        <v>20</v>
      </c>
      <c r="M205" s="414" t="s">
        <v>1384</v>
      </c>
      <c r="N205" s="414">
        <v>16</v>
      </c>
    </row>
    <row r="206" spans="2:14" x14ac:dyDescent="0.25">
      <c r="B206" t="s">
        <v>1673</v>
      </c>
      <c r="C206">
        <v>20</v>
      </c>
      <c r="M206" s="414" t="s">
        <v>1385</v>
      </c>
      <c r="N206" s="414">
        <v>16</v>
      </c>
    </row>
    <row r="207" spans="2:14" x14ac:dyDescent="0.25">
      <c r="B207" t="s">
        <v>1674</v>
      </c>
      <c r="C207">
        <v>20</v>
      </c>
      <c r="M207" s="414" t="s">
        <v>1386</v>
      </c>
      <c r="N207" s="414">
        <v>16</v>
      </c>
    </row>
    <row r="208" spans="2:14" x14ac:dyDescent="0.25">
      <c r="B208" t="s">
        <v>1675</v>
      </c>
      <c r="C208">
        <v>20</v>
      </c>
      <c r="M208" s="414" t="s">
        <v>1387</v>
      </c>
      <c r="N208" s="414">
        <v>16</v>
      </c>
    </row>
    <row r="209" spans="2:14" x14ac:dyDescent="0.25">
      <c r="B209" t="s">
        <v>1676</v>
      </c>
      <c r="C209">
        <v>19</v>
      </c>
      <c r="M209" s="414" t="s">
        <v>1388</v>
      </c>
      <c r="N209" s="414">
        <v>15</v>
      </c>
    </row>
    <row r="210" spans="2:14" x14ac:dyDescent="0.25">
      <c r="B210" t="s">
        <v>1677</v>
      </c>
      <c r="C210">
        <v>19</v>
      </c>
      <c r="M210" s="414" t="s">
        <v>1389</v>
      </c>
      <c r="N210" s="414">
        <v>15</v>
      </c>
    </row>
    <row r="211" spans="2:14" x14ac:dyDescent="0.25">
      <c r="B211" t="s">
        <v>1678</v>
      </c>
      <c r="C211">
        <v>19</v>
      </c>
      <c r="M211" s="414" t="s">
        <v>1390</v>
      </c>
      <c r="N211" s="414">
        <v>15</v>
      </c>
    </row>
    <row r="212" spans="2:14" x14ac:dyDescent="0.25">
      <c r="B212" t="s">
        <v>1679</v>
      </c>
      <c r="C212">
        <v>19</v>
      </c>
      <c r="M212" s="414" t="s">
        <v>1391</v>
      </c>
      <c r="N212" s="414">
        <v>15</v>
      </c>
    </row>
    <row r="213" spans="2:14" x14ac:dyDescent="0.25">
      <c r="B213" t="s">
        <v>1680</v>
      </c>
      <c r="C213">
        <v>19</v>
      </c>
      <c r="M213" s="414" t="s">
        <v>1392</v>
      </c>
      <c r="N213" s="414">
        <v>15</v>
      </c>
    </row>
    <row r="214" spans="2:14" x14ac:dyDescent="0.25">
      <c r="B214" t="s">
        <v>1681</v>
      </c>
      <c r="C214">
        <v>19</v>
      </c>
      <c r="M214" s="414" t="s">
        <v>1393</v>
      </c>
      <c r="N214" s="414">
        <v>14</v>
      </c>
    </row>
    <row r="215" spans="2:14" x14ac:dyDescent="0.25">
      <c r="B215" t="s">
        <v>1682</v>
      </c>
      <c r="C215">
        <v>19</v>
      </c>
      <c r="M215" s="414" t="s">
        <v>1394</v>
      </c>
      <c r="N215" s="414">
        <v>14</v>
      </c>
    </row>
    <row r="216" spans="2:14" x14ac:dyDescent="0.25">
      <c r="B216" t="s">
        <v>1683</v>
      </c>
      <c r="C216">
        <v>19</v>
      </c>
      <c r="M216" s="414" t="s">
        <v>1395</v>
      </c>
      <c r="N216" s="414">
        <v>14</v>
      </c>
    </row>
    <row r="217" spans="2:14" x14ac:dyDescent="0.25">
      <c r="B217" t="s">
        <v>1684</v>
      </c>
      <c r="C217">
        <v>18</v>
      </c>
      <c r="M217" s="414" t="s">
        <v>1396</v>
      </c>
      <c r="N217" s="414">
        <v>14</v>
      </c>
    </row>
    <row r="218" spans="2:14" x14ac:dyDescent="0.25">
      <c r="B218" t="s">
        <v>1685</v>
      </c>
      <c r="C218">
        <v>18</v>
      </c>
      <c r="M218" s="414" t="s">
        <v>1397</v>
      </c>
      <c r="N218" s="414">
        <v>14</v>
      </c>
    </row>
    <row r="219" spans="2:14" x14ac:dyDescent="0.25">
      <c r="B219" t="s">
        <v>1686</v>
      </c>
      <c r="C219">
        <v>18</v>
      </c>
      <c r="M219" s="414" t="s">
        <v>1398</v>
      </c>
      <c r="N219" s="414">
        <v>14</v>
      </c>
    </row>
    <row r="220" spans="2:14" x14ac:dyDescent="0.25">
      <c r="B220" t="s">
        <v>1687</v>
      </c>
      <c r="C220">
        <v>18</v>
      </c>
      <c r="M220" s="414" t="s">
        <v>1399</v>
      </c>
      <c r="N220" s="414">
        <v>14</v>
      </c>
    </row>
    <row r="221" spans="2:14" x14ac:dyDescent="0.25">
      <c r="B221" t="s">
        <v>1688</v>
      </c>
      <c r="C221">
        <v>18</v>
      </c>
      <c r="M221" s="414" t="s">
        <v>1400</v>
      </c>
      <c r="N221" s="414">
        <v>14</v>
      </c>
    </row>
    <row r="222" spans="2:14" x14ac:dyDescent="0.25">
      <c r="B222" t="s">
        <v>1689</v>
      </c>
      <c r="C222">
        <v>17</v>
      </c>
      <c r="M222" s="414" t="s">
        <v>1401</v>
      </c>
      <c r="N222" s="414">
        <v>14</v>
      </c>
    </row>
    <row r="223" spans="2:14" x14ac:dyDescent="0.25">
      <c r="B223" t="s">
        <v>1690</v>
      </c>
      <c r="C223">
        <v>17</v>
      </c>
      <c r="M223" s="414" t="s">
        <v>1402</v>
      </c>
      <c r="N223" s="414">
        <v>14</v>
      </c>
    </row>
    <row r="224" spans="2:14" x14ac:dyDescent="0.25">
      <c r="B224" t="s">
        <v>1691</v>
      </c>
      <c r="C224">
        <v>17</v>
      </c>
      <c r="M224" s="414" t="s">
        <v>1403</v>
      </c>
      <c r="N224" s="414">
        <v>14</v>
      </c>
    </row>
    <row r="225" spans="2:14" x14ac:dyDescent="0.25">
      <c r="B225" t="s">
        <v>1692</v>
      </c>
      <c r="C225">
        <v>17</v>
      </c>
      <c r="M225" s="414" t="s">
        <v>1404</v>
      </c>
      <c r="N225" s="414">
        <v>13</v>
      </c>
    </row>
    <row r="226" spans="2:14" x14ac:dyDescent="0.25">
      <c r="B226" t="s">
        <v>1693</v>
      </c>
      <c r="C226">
        <v>17</v>
      </c>
      <c r="M226" s="414" t="s">
        <v>1405</v>
      </c>
      <c r="N226" s="414">
        <v>13</v>
      </c>
    </row>
    <row r="227" spans="2:14" x14ac:dyDescent="0.25">
      <c r="B227" t="s">
        <v>1694</v>
      </c>
      <c r="C227">
        <v>17</v>
      </c>
      <c r="M227" s="414" t="s">
        <v>1406</v>
      </c>
      <c r="N227" s="414">
        <v>13</v>
      </c>
    </row>
    <row r="228" spans="2:14" x14ac:dyDescent="0.25">
      <c r="B228" t="s">
        <v>1695</v>
      </c>
      <c r="C228">
        <v>17</v>
      </c>
      <c r="M228" s="414" t="s">
        <v>1407</v>
      </c>
      <c r="N228" s="414">
        <v>13</v>
      </c>
    </row>
    <row r="229" spans="2:14" x14ac:dyDescent="0.25">
      <c r="B229" t="s">
        <v>1696</v>
      </c>
      <c r="C229">
        <v>17</v>
      </c>
      <c r="M229" s="414" t="s">
        <v>1408</v>
      </c>
      <c r="N229" s="414">
        <v>13</v>
      </c>
    </row>
    <row r="230" spans="2:14" x14ac:dyDescent="0.25">
      <c r="B230" t="s">
        <v>1697</v>
      </c>
      <c r="C230">
        <v>16</v>
      </c>
      <c r="M230" s="414" t="s">
        <v>1409</v>
      </c>
      <c r="N230" s="414">
        <v>13</v>
      </c>
    </row>
    <row r="231" spans="2:14" x14ac:dyDescent="0.25">
      <c r="B231" t="s">
        <v>1698</v>
      </c>
      <c r="C231">
        <v>16</v>
      </c>
      <c r="M231" s="414" t="s">
        <v>1410</v>
      </c>
      <c r="N231" s="414">
        <v>13</v>
      </c>
    </row>
    <row r="232" spans="2:14" x14ac:dyDescent="0.25">
      <c r="B232" t="s">
        <v>1699</v>
      </c>
      <c r="C232">
        <v>16</v>
      </c>
      <c r="M232" s="414" t="s">
        <v>1411</v>
      </c>
      <c r="N232" s="414">
        <v>13</v>
      </c>
    </row>
    <row r="233" spans="2:14" x14ac:dyDescent="0.25">
      <c r="B233" t="s">
        <v>1700</v>
      </c>
      <c r="C233">
        <v>16</v>
      </c>
      <c r="M233" s="414" t="s">
        <v>1412</v>
      </c>
      <c r="N233" s="414">
        <v>13</v>
      </c>
    </row>
    <row r="234" spans="2:14" x14ac:dyDescent="0.25">
      <c r="B234" t="s">
        <v>1701</v>
      </c>
      <c r="C234">
        <v>16</v>
      </c>
      <c r="M234" s="414" t="s">
        <v>1413</v>
      </c>
      <c r="N234" s="414">
        <v>13</v>
      </c>
    </row>
    <row r="235" spans="2:14" x14ac:dyDescent="0.25">
      <c r="B235" t="s">
        <v>1702</v>
      </c>
      <c r="C235">
        <v>16</v>
      </c>
      <c r="M235" s="414" t="s">
        <v>1414</v>
      </c>
      <c r="N235" s="414">
        <v>13</v>
      </c>
    </row>
    <row r="236" spans="2:14" x14ac:dyDescent="0.25">
      <c r="B236" t="s">
        <v>1703</v>
      </c>
      <c r="C236">
        <v>16</v>
      </c>
      <c r="M236" s="414" t="s">
        <v>1415</v>
      </c>
      <c r="N236" s="414">
        <v>13</v>
      </c>
    </row>
    <row r="237" spans="2:14" x14ac:dyDescent="0.25">
      <c r="B237" t="s">
        <v>1704</v>
      </c>
      <c r="C237">
        <v>16</v>
      </c>
      <c r="M237" s="414" t="s">
        <v>1416</v>
      </c>
      <c r="N237" s="414">
        <v>13</v>
      </c>
    </row>
    <row r="238" spans="2:14" x14ac:dyDescent="0.25">
      <c r="B238" t="s">
        <v>1705</v>
      </c>
      <c r="C238">
        <v>14</v>
      </c>
      <c r="M238" s="414" t="s">
        <v>1417</v>
      </c>
      <c r="N238" s="414">
        <v>12</v>
      </c>
    </row>
    <row r="239" spans="2:14" x14ac:dyDescent="0.25">
      <c r="B239" t="s">
        <v>1706</v>
      </c>
      <c r="C239">
        <v>14</v>
      </c>
      <c r="M239" s="414" t="s">
        <v>1418</v>
      </c>
      <c r="N239" s="414">
        <v>12</v>
      </c>
    </row>
    <row r="240" spans="2:14" x14ac:dyDescent="0.25">
      <c r="B240" t="s">
        <v>1707</v>
      </c>
      <c r="C240">
        <v>14</v>
      </c>
      <c r="M240" s="414" t="s">
        <v>1419</v>
      </c>
      <c r="N240" s="414">
        <v>12</v>
      </c>
    </row>
    <row r="241" spans="2:14" x14ac:dyDescent="0.25">
      <c r="B241" t="s">
        <v>1708</v>
      </c>
      <c r="C241">
        <v>14</v>
      </c>
      <c r="M241" s="414" t="s">
        <v>1420</v>
      </c>
      <c r="N241" s="414">
        <v>12</v>
      </c>
    </row>
    <row r="242" spans="2:14" x14ac:dyDescent="0.25">
      <c r="B242" t="s">
        <v>1709</v>
      </c>
      <c r="C242">
        <v>14</v>
      </c>
      <c r="M242" s="414" t="s">
        <v>1421</v>
      </c>
      <c r="N242" s="414">
        <v>12</v>
      </c>
    </row>
    <row r="243" spans="2:14" x14ac:dyDescent="0.25">
      <c r="B243" t="s">
        <v>1710</v>
      </c>
      <c r="C243">
        <v>14</v>
      </c>
      <c r="M243" s="414" t="s">
        <v>1422</v>
      </c>
      <c r="N243" s="414">
        <v>12</v>
      </c>
    </row>
    <row r="244" spans="2:14" x14ac:dyDescent="0.25">
      <c r="B244" t="s">
        <v>1711</v>
      </c>
      <c r="C244">
        <v>14</v>
      </c>
      <c r="M244" s="414" t="s">
        <v>1423</v>
      </c>
      <c r="N244" s="414">
        <v>12</v>
      </c>
    </row>
    <row r="245" spans="2:14" x14ac:dyDescent="0.25">
      <c r="B245" t="s">
        <v>1712</v>
      </c>
      <c r="C245">
        <v>14</v>
      </c>
      <c r="M245" s="414" t="s">
        <v>1424</v>
      </c>
      <c r="N245" s="414">
        <v>12</v>
      </c>
    </row>
    <row r="246" spans="2:14" x14ac:dyDescent="0.25">
      <c r="B246" t="s">
        <v>1713</v>
      </c>
      <c r="C246">
        <v>14</v>
      </c>
      <c r="M246" s="414" t="s">
        <v>1425</v>
      </c>
      <c r="N246" s="414">
        <v>12</v>
      </c>
    </row>
    <row r="247" spans="2:14" x14ac:dyDescent="0.25">
      <c r="B247" t="s">
        <v>1714</v>
      </c>
      <c r="C247">
        <v>14</v>
      </c>
      <c r="M247" s="414" t="s">
        <v>1426</v>
      </c>
      <c r="N247" s="414">
        <v>12</v>
      </c>
    </row>
    <row r="248" spans="2:14" x14ac:dyDescent="0.25">
      <c r="B248" t="s">
        <v>1715</v>
      </c>
      <c r="C248">
        <v>13</v>
      </c>
      <c r="M248" s="414" t="s">
        <v>1427</v>
      </c>
      <c r="N248" s="414">
        <v>12</v>
      </c>
    </row>
    <row r="249" spans="2:14" x14ac:dyDescent="0.25">
      <c r="B249" t="s">
        <v>1716</v>
      </c>
      <c r="C249">
        <v>13</v>
      </c>
      <c r="M249" s="414" t="s">
        <v>1428</v>
      </c>
      <c r="N249" s="414">
        <v>11</v>
      </c>
    </row>
    <row r="250" spans="2:14" x14ac:dyDescent="0.25">
      <c r="B250" t="s">
        <v>1717</v>
      </c>
      <c r="C250">
        <v>13</v>
      </c>
      <c r="M250" s="414" t="s">
        <v>1429</v>
      </c>
      <c r="N250" s="414">
        <v>11</v>
      </c>
    </row>
    <row r="251" spans="2:14" x14ac:dyDescent="0.25">
      <c r="B251" t="s">
        <v>1718</v>
      </c>
      <c r="C251">
        <v>13</v>
      </c>
      <c r="M251" s="414" t="s">
        <v>1430</v>
      </c>
      <c r="N251" s="414">
        <v>11</v>
      </c>
    </row>
    <row r="252" spans="2:14" x14ac:dyDescent="0.25">
      <c r="B252" t="s">
        <v>1719</v>
      </c>
      <c r="C252">
        <v>13</v>
      </c>
      <c r="M252" s="414" t="s">
        <v>1431</v>
      </c>
      <c r="N252" s="414">
        <v>11</v>
      </c>
    </row>
    <row r="253" spans="2:14" x14ac:dyDescent="0.25">
      <c r="B253" t="s">
        <v>1720</v>
      </c>
      <c r="C253">
        <v>13</v>
      </c>
      <c r="M253" s="414" t="s">
        <v>1432</v>
      </c>
      <c r="N253" s="414">
        <v>11</v>
      </c>
    </row>
    <row r="254" spans="2:14" x14ac:dyDescent="0.25">
      <c r="B254" t="s">
        <v>1721</v>
      </c>
      <c r="C254">
        <v>13</v>
      </c>
      <c r="M254" s="414" t="s">
        <v>1433</v>
      </c>
      <c r="N254" s="414">
        <v>11</v>
      </c>
    </row>
    <row r="255" spans="2:14" x14ac:dyDescent="0.25">
      <c r="B255" t="s">
        <v>1722</v>
      </c>
      <c r="C255">
        <v>13</v>
      </c>
      <c r="M255" s="414" t="s">
        <v>1434</v>
      </c>
      <c r="N255" s="414">
        <v>11</v>
      </c>
    </row>
    <row r="256" spans="2:14" x14ac:dyDescent="0.25">
      <c r="B256" t="s">
        <v>1723</v>
      </c>
      <c r="C256">
        <v>13</v>
      </c>
      <c r="M256" s="414" t="s">
        <v>1435</v>
      </c>
      <c r="N256" s="414">
        <v>11</v>
      </c>
    </row>
    <row r="257" spans="2:14" x14ac:dyDescent="0.25">
      <c r="B257" t="s">
        <v>1724</v>
      </c>
      <c r="C257">
        <v>13</v>
      </c>
      <c r="M257" s="414" t="s">
        <v>1436</v>
      </c>
      <c r="N257" s="414">
        <v>11</v>
      </c>
    </row>
    <row r="258" spans="2:14" x14ac:dyDescent="0.25">
      <c r="B258" t="s">
        <v>1725</v>
      </c>
      <c r="C258">
        <v>13</v>
      </c>
      <c r="M258" s="414" t="s">
        <v>1437</v>
      </c>
      <c r="N258" s="414">
        <v>11</v>
      </c>
    </row>
    <row r="259" spans="2:14" x14ac:dyDescent="0.25">
      <c r="B259" t="s">
        <v>1726</v>
      </c>
      <c r="C259">
        <v>13</v>
      </c>
      <c r="M259" s="414" t="s">
        <v>1438</v>
      </c>
      <c r="N259" s="414">
        <v>10</v>
      </c>
    </row>
    <row r="260" spans="2:14" x14ac:dyDescent="0.25">
      <c r="B260" t="s">
        <v>1727</v>
      </c>
      <c r="C260">
        <v>13</v>
      </c>
      <c r="M260" s="414" t="s">
        <v>1439</v>
      </c>
      <c r="N260" s="414">
        <v>10</v>
      </c>
    </row>
    <row r="261" spans="2:14" x14ac:dyDescent="0.25">
      <c r="B261" t="s">
        <v>1728</v>
      </c>
      <c r="C261">
        <v>12</v>
      </c>
      <c r="M261" s="414" t="s">
        <v>1440</v>
      </c>
      <c r="N261" s="414">
        <v>10</v>
      </c>
    </row>
    <row r="262" spans="2:14" x14ac:dyDescent="0.25">
      <c r="B262" t="s">
        <v>1729</v>
      </c>
      <c r="C262">
        <v>12</v>
      </c>
      <c r="M262" s="414" t="s">
        <v>1441</v>
      </c>
      <c r="N262" s="414">
        <v>10</v>
      </c>
    </row>
    <row r="263" spans="2:14" x14ac:dyDescent="0.25">
      <c r="B263" t="s">
        <v>1730</v>
      </c>
      <c r="C263">
        <v>12</v>
      </c>
      <c r="M263" s="414" t="s">
        <v>1442</v>
      </c>
      <c r="N263" s="414">
        <v>10</v>
      </c>
    </row>
    <row r="264" spans="2:14" x14ac:dyDescent="0.25">
      <c r="B264" t="s">
        <v>1731</v>
      </c>
      <c r="C264">
        <v>12</v>
      </c>
      <c r="M264" s="414" t="s">
        <v>1443</v>
      </c>
      <c r="N264" s="414">
        <v>10</v>
      </c>
    </row>
    <row r="265" spans="2:14" x14ac:dyDescent="0.25">
      <c r="B265" t="s">
        <v>1732</v>
      </c>
      <c r="C265">
        <v>12</v>
      </c>
      <c r="M265" s="414" t="s">
        <v>1444</v>
      </c>
      <c r="N265" s="414">
        <v>10</v>
      </c>
    </row>
    <row r="266" spans="2:14" x14ac:dyDescent="0.25">
      <c r="B266" t="s">
        <v>1733</v>
      </c>
      <c r="C266">
        <v>12</v>
      </c>
      <c r="M266" s="414" t="s">
        <v>1445</v>
      </c>
      <c r="N266" s="414">
        <v>10</v>
      </c>
    </row>
    <row r="267" spans="2:14" x14ac:dyDescent="0.25">
      <c r="B267" t="s">
        <v>1734</v>
      </c>
      <c r="C267">
        <v>12</v>
      </c>
      <c r="M267" s="414" t="s">
        <v>1446</v>
      </c>
      <c r="N267" s="414">
        <v>10</v>
      </c>
    </row>
    <row r="268" spans="2:14" x14ac:dyDescent="0.25">
      <c r="B268" t="s">
        <v>1735</v>
      </c>
      <c r="C268">
        <v>12</v>
      </c>
      <c r="M268" s="414" t="s">
        <v>1447</v>
      </c>
      <c r="N268" s="414">
        <v>10</v>
      </c>
    </row>
    <row r="269" spans="2:14" x14ac:dyDescent="0.25">
      <c r="B269" t="s">
        <v>1736</v>
      </c>
      <c r="C269">
        <v>12</v>
      </c>
      <c r="M269" s="414" t="s">
        <v>1448</v>
      </c>
      <c r="N269" s="414">
        <v>10</v>
      </c>
    </row>
    <row r="270" spans="2:14" x14ac:dyDescent="0.25">
      <c r="B270" t="s">
        <v>1737</v>
      </c>
      <c r="C270">
        <v>12</v>
      </c>
      <c r="M270" s="414" t="s">
        <v>1449</v>
      </c>
      <c r="N270" s="414">
        <v>10</v>
      </c>
    </row>
    <row r="271" spans="2:14" x14ac:dyDescent="0.25">
      <c r="B271" t="s">
        <v>1738</v>
      </c>
      <c r="C271">
        <v>12</v>
      </c>
      <c r="M271" s="414" t="s">
        <v>1450</v>
      </c>
      <c r="N271" s="414">
        <v>10</v>
      </c>
    </row>
    <row r="272" spans="2:14" x14ac:dyDescent="0.25">
      <c r="B272" t="s">
        <v>1739</v>
      </c>
      <c r="C272">
        <v>12</v>
      </c>
      <c r="M272" s="414" t="s">
        <v>1451</v>
      </c>
      <c r="N272" s="414">
        <v>10</v>
      </c>
    </row>
    <row r="273" spans="2:14" x14ac:dyDescent="0.25">
      <c r="B273" t="s">
        <v>1740</v>
      </c>
      <c r="C273">
        <v>12</v>
      </c>
      <c r="M273" s="414" t="s">
        <v>1452</v>
      </c>
      <c r="N273" s="414">
        <v>10</v>
      </c>
    </row>
    <row r="274" spans="2:14" x14ac:dyDescent="0.25">
      <c r="B274" t="s">
        <v>1741</v>
      </c>
      <c r="C274">
        <v>11</v>
      </c>
      <c r="M274" s="414" t="s">
        <v>1453</v>
      </c>
      <c r="N274" s="414">
        <v>10</v>
      </c>
    </row>
    <row r="275" spans="2:14" x14ac:dyDescent="0.25">
      <c r="B275" t="s">
        <v>1742</v>
      </c>
      <c r="C275">
        <v>11</v>
      </c>
      <c r="M275" s="414" t="s">
        <v>1454</v>
      </c>
      <c r="N275" s="414">
        <v>10</v>
      </c>
    </row>
    <row r="276" spans="2:14" x14ac:dyDescent="0.25">
      <c r="B276" t="s">
        <v>1743</v>
      </c>
      <c r="C276">
        <v>11</v>
      </c>
      <c r="M276" s="414" t="s">
        <v>1455</v>
      </c>
      <c r="N276" s="414">
        <v>10</v>
      </c>
    </row>
    <row r="277" spans="2:14" x14ac:dyDescent="0.25">
      <c r="B277" t="s">
        <v>1744</v>
      </c>
      <c r="C277">
        <v>11</v>
      </c>
      <c r="M277" s="414" t="s">
        <v>1456</v>
      </c>
      <c r="N277" s="414">
        <v>10</v>
      </c>
    </row>
    <row r="278" spans="2:14" x14ac:dyDescent="0.25">
      <c r="B278" t="s">
        <v>1745</v>
      </c>
      <c r="C278">
        <v>11</v>
      </c>
    </row>
    <row r="279" spans="2:14" x14ac:dyDescent="0.25">
      <c r="B279" t="s">
        <v>1746</v>
      </c>
      <c r="C279">
        <v>11</v>
      </c>
    </row>
    <row r="280" spans="2:14" x14ac:dyDescent="0.25">
      <c r="B280" t="s">
        <v>1747</v>
      </c>
      <c r="C280">
        <v>11</v>
      </c>
    </row>
    <row r="281" spans="2:14" x14ac:dyDescent="0.25">
      <c r="B281" t="s">
        <v>1748</v>
      </c>
      <c r="C281">
        <v>11</v>
      </c>
    </row>
    <row r="282" spans="2:14" x14ac:dyDescent="0.25">
      <c r="B282" t="s">
        <v>1749</v>
      </c>
      <c r="C282">
        <v>11</v>
      </c>
    </row>
    <row r="283" spans="2:14" x14ac:dyDescent="0.25">
      <c r="B283" t="s">
        <v>1750</v>
      </c>
      <c r="C283">
        <v>11</v>
      </c>
    </row>
    <row r="284" spans="2:14" x14ac:dyDescent="0.25">
      <c r="B284" t="s">
        <v>1751</v>
      </c>
      <c r="C284">
        <v>11</v>
      </c>
    </row>
    <row r="285" spans="2:14" x14ac:dyDescent="0.25">
      <c r="B285" t="s">
        <v>1752</v>
      </c>
      <c r="C285">
        <v>11</v>
      </c>
    </row>
    <row r="286" spans="2:14" x14ac:dyDescent="0.25">
      <c r="B286" t="s">
        <v>1753</v>
      </c>
      <c r="C286">
        <v>11</v>
      </c>
    </row>
    <row r="287" spans="2:14" x14ac:dyDescent="0.25">
      <c r="B287" t="s">
        <v>1754</v>
      </c>
      <c r="C287">
        <v>11</v>
      </c>
    </row>
    <row r="288" spans="2:14" x14ac:dyDescent="0.25">
      <c r="B288" t="s">
        <v>1755</v>
      </c>
      <c r="C288">
        <v>10</v>
      </c>
    </row>
    <row r="289" spans="2:3" x14ac:dyDescent="0.25">
      <c r="B289" t="s">
        <v>1756</v>
      </c>
      <c r="C289">
        <v>10</v>
      </c>
    </row>
    <row r="290" spans="2:3" x14ac:dyDescent="0.25">
      <c r="B290" t="s">
        <v>1757</v>
      </c>
      <c r="C290">
        <v>10</v>
      </c>
    </row>
    <row r="291" spans="2:3" x14ac:dyDescent="0.25">
      <c r="B291" t="s">
        <v>1758</v>
      </c>
      <c r="C291">
        <v>10</v>
      </c>
    </row>
    <row r="292" spans="2:3" x14ac:dyDescent="0.25">
      <c r="B292" t="s">
        <v>1759</v>
      </c>
      <c r="C292">
        <v>10</v>
      </c>
    </row>
    <row r="293" spans="2:3" x14ac:dyDescent="0.25">
      <c r="B293" t="s">
        <v>1760</v>
      </c>
      <c r="C293">
        <v>10</v>
      </c>
    </row>
    <row r="294" spans="2:3" x14ac:dyDescent="0.25">
      <c r="B294" t="s">
        <v>1761</v>
      </c>
      <c r="C294">
        <v>10</v>
      </c>
    </row>
    <row r="295" spans="2:3" x14ac:dyDescent="0.25">
      <c r="B295" t="s">
        <v>1762</v>
      </c>
      <c r="C295">
        <v>10</v>
      </c>
    </row>
    <row r="296" spans="2:3" x14ac:dyDescent="0.25">
      <c r="B296" t="s">
        <v>1763</v>
      </c>
      <c r="C296">
        <v>10</v>
      </c>
    </row>
    <row r="297" spans="2:3" x14ac:dyDescent="0.25">
      <c r="B297" t="s">
        <v>1764</v>
      </c>
      <c r="C297">
        <v>10</v>
      </c>
    </row>
    <row r="298" spans="2:3" x14ac:dyDescent="0.25">
      <c r="B298" t="s">
        <v>1765</v>
      </c>
      <c r="C298">
        <v>10</v>
      </c>
    </row>
    <row r="299" spans="2:3" x14ac:dyDescent="0.25">
      <c r="B299" t="s">
        <v>1766</v>
      </c>
      <c r="C299">
        <v>10</v>
      </c>
    </row>
    <row r="300" spans="2:3" x14ac:dyDescent="0.25">
      <c r="B300" t="s">
        <v>1767</v>
      </c>
      <c r="C300">
        <v>10</v>
      </c>
    </row>
    <row r="301" spans="2:3" x14ac:dyDescent="0.25">
      <c r="B301" t="s">
        <v>1768</v>
      </c>
      <c r="C301">
        <v>10</v>
      </c>
    </row>
    <row r="302" spans="2:3" x14ac:dyDescent="0.25">
      <c r="B302" t="s">
        <v>1769</v>
      </c>
      <c r="C302">
        <v>10</v>
      </c>
    </row>
    <row r="303" spans="2:3" x14ac:dyDescent="0.25">
      <c r="B303" t="s">
        <v>1770</v>
      </c>
      <c r="C303">
        <v>10</v>
      </c>
    </row>
    <row r="304" spans="2:3" x14ac:dyDescent="0.25">
      <c r="B304" t="s">
        <v>1771</v>
      </c>
      <c r="C304">
        <v>10</v>
      </c>
    </row>
    <row r="305" spans="2:3" x14ac:dyDescent="0.25">
      <c r="B305" t="s">
        <v>1772</v>
      </c>
      <c r="C305">
        <v>10</v>
      </c>
    </row>
    <row r="306" spans="2:3" x14ac:dyDescent="0.25">
      <c r="B306" t="s">
        <v>1773</v>
      </c>
      <c r="C306">
        <v>10</v>
      </c>
    </row>
    <row r="307" spans="2:3" x14ac:dyDescent="0.25">
      <c r="B307" t="s">
        <v>1774</v>
      </c>
      <c r="C307">
        <v>10</v>
      </c>
    </row>
    <row r="308" spans="2:3" x14ac:dyDescent="0.25">
      <c r="B308" t="s">
        <v>1775</v>
      </c>
      <c r="C308">
        <v>10</v>
      </c>
    </row>
    <row r="309" spans="2:3" x14ac:dyDescent="0.25">
      <c r="B309" t="s">
        <v>1776</v>
      </c>
      <c r="C309">
        <v>10</v>
      </c>
    </row>
    <row r="310" spans="2:3" x14ac:dyDescent="0.25">
      <c r="B310" t="s">
        <v>1777</v>
      </c>
      <c r="C310">
        <v>10</v>
      </c>
    </row>
    <row r="313" spans="2:3" x14ac:dyDescent="0.25">
      <c r="B313" s="42" t="s">
        <v>1846</v>
      </c>
      <c r="C313" s="43"/>
    </row>
    <row r="315" spans="2:3" x14ac:dyDescent="0.25">
      <c r="C315" t="s">
        <v>1205</v>
      </c>
    </row>
    <row r="316" spans="2:3" x14ac:dyDescent="0.25">
      <c r="B316" t="s">
        <v>1778</v>
      </c>
      <c r="C316">
        <v>785</v>
      </c>
    </row>
    <row r="317" spans="2:3" x14ac:dyDescent="0.25">
      <c r="B317" t="s">
        <v>1779</v>
      </c>
      <c r="C317">
        <v>471</v>
      </c>
    </row>
    <row r="318" spans="2:3" x14ac:dyDescent="0.25">
      <c r="B318" t="s">
        <v>1780</v>
      </c>
      <c r="C318">
        <v>175</v>
      </c>
    </row>
    <row r="319" spans="2:3" x14ac:dyDescent="0.25">
      <c r="B319" t="s">
        <v>1781</v>
      </c>
      <c r="C319">
        <v>162</v>
      </c>
    </row>
    <row r="320" spans="2:3" x14ac:dyDescent="0.25">
      <c r="B320" t="s">
        <v>1782</v>
      </c>
      <c r="C320">
        <v>159</v>
      </c>
    </row>
    <row r="321" spans="2:3" x14ac:dyDescent="0.25">
      <c r="B321" t="s">
        <v>1783</v>
      </c>
      <c r="C321">
        <v>144</v>
      </c>
    </row>
    <row r="322" spans="2:3" x14ac:dyDescent="0.25">
      <c r="B322" t="s">
        <v>1526</v>
      </c>
      <c r="C322">
        <v>86</v>
      </c>
    </row>
    <row r="323" spans="2:3" x14ac:dyDescent="0.25">
      <c r="B323" t="s">
        <v>1784</v>
      </c>
      <c r="C323">
        <v>84</v>
      </c>
    </row>
    <row r="324" spans="2:3" x14ac:dyDescent="0.25">
      <c r="B324" t="s">
        <v>1785</v>
      </c>
      <c r="C324">
        <v>83</v>
      </c>
    </row>
    <row r="325" spans="2:3" x14ac:dyDescent="0.25">
      <c r="B325" t="s">
        <v>1786</v>
      </c>
      <c r="C325">
        <v>69</v>
      </c>
    </row>
    <row r="326" spans="2:3" x14ac:dyDescent="0.25">
      <c r="B326" t="s">
        <v>1787</v>
      </c>
      <c r="C326">
        <v>60</v>
      </c>
    </row>
    <row r="327" spans="2:3" x14ac:dyDescent="0.25">
      <c r="B327" t="s">
        <v>1788</v>
      </c>
      <c r="C327">
        <v>57</v>
      </c>
    </row>
    <row r="328" spans="2:3" x14ac:dyDescent="0.25">
      <c r="B328" t="s">
        <v>1789</v>
      </c>
      <c r="C328">
        <v>56</v>
      </c>
    </row>
    <row r="329" spans="2:3" x14ac:dyDescent="0.25">
      <c r="B329" t="s">
        <v>1790</v>
      </c>
      <c r="C329">
        <v>55</v>
      </c>
    </row>
    <row r="330" spans="2:3" x14ac:dyDescent="0.25">
      <c r="B330" t="s">
        <v>1791</v>
      </c>
      <c r="C330">
        <v>52</v>
      </c>
    </row>
    <row r="331" spans="2:3" x14ac:dyDescent="0.25">
      <c r="B331" t="s">
        <v>1524</v>
      </c>
      <c r="C331">
        <v>46</v>
      </c>
    </row>
    <row r="332" spans="2:3" x14ac:dyDescent="0.25">
      <c r="B332" t="s">
        <v>1792</v>
      </c>
      <c r="C332">
        <v>44</v>
      </c>
    </row>
    <row r="333" spans="2:3" x14ac:dyDescent="0.25">
      <c r="B333" t="s">
        <v>1793</v>
      </c>
      <c r="C333">
        <v>43</v>
      </c>
    </row>
    <row r="334" spans="2:3" x14ac:dyDescent="0.25">
      <c r="B334" t="s">
        <v>1794</v>
      </c>
      <c r="C334">
        <v>41</v>
      </c>
    </row>
    <row r="335" spans="2:3" x14ac:dyDescent="0.25">
      <c r="B335" t="s">
        <v>1795</v>
      </c>
      <c r="C335">
        <v>36</v>
      </c>
    </row>
    <row r="336" spans="2:3" x14ac:dyDescent="0.25">
      <c r="B336" t="s">
        <v>1796</v>
      </c>
      <c r="C336">
        <v>35</v>
      </c>
    </row>
    <row r="337" spans="2:3" x14ac:dyDescent="0.25">
      <c r="B337" t="s">
        <v>1797</v>
      </c>
      <c r="C337">
        <v>30</v>
      </c>
    </row>
    <row r="338" spans="2:3" x14ac:dyDescent="0.25">
      <c r="B338" t="s">
        <v>1798</v>
      </c>
      <c r="C338">
        <v>28</v>
      </c>
    </row>
    <row r="339" spans="2:3" x14ac:dyDescent="0.25">
      <c r="B339" t="s">
        <v>1549</v>
      </c>
      <c r="C339">
        <v>28</v>
      </c>
    </row>
    <row r="340" spans="2:3" x14ac:dyDescent="0.25">
      <c r="B340" t="s">
        <v>1799</v>
      </c>
      <c r="C340">
        <v>25</v>
      </c>
    </row>
    <row r="341" spans="2:3" x14ac:dyDescent="0.25">
      <c r="B341" t="s">
        <v>1800</v>
      </c>
      <c r="C341">
        <v>25</v>
      </c>
    </row>
    <row r="342" spans="2:3" x14ac:dyDescent="0.25">
      <c r="B342" t="s">
        <v>1801</v>
      </c>
      <c r="C342">
        <v>24</v>
      </c>
    </row>
    <row r="343" spans="2:3" x14ac:dyDescent="0.25">
      <c r="B343" t="s">
        <v>1802</v>
      </c>
      <c r="C343">
        <v>22</v>
      </c>
    </row>
    <row r="344" spans="2:3" x14ac:dyDescent="0.25">
      <c r="B344" t="s">
        <v>1803</v>
      </c>
      <c r="C344">
        <v>20</v>
      </c>
    </row>
    <row r="345" spans="2:3" x14ac:dyDescent="0.25">
      <c r="B345" t="s">
        <v>1804</v>
      </c>
      <c r="C345">
        <v>20</v>
      </c>
    </row>
    <row r="346" spans="2:3" x14ac:dyDescent="0.25">
      <c r="B346" t="s">
        <v>1555</v>
      </c>
      <c r="C346">
        <v>19</v>
      </c>
    </row>
    <row r="347" spans="2:3" x14ac:dyDescent="0.25">
      <c r="B347" t="s">
        <v>1805</v>
      </c>
      <c r="C347">
        <v>19</v>
      </c>
    </row>
    <row r="348" spans="2:3" x14ac:dyDescent="0.25">
      <c r="B348" t="s">
        <v>1806</v>
      </c>
      <c r="C348">
        <v>19</v>
      </c>
    </row>
    <row r="349" spans="2:3" x14ac:dyDescent="0.25">
      <c r="B349" t="s">
        <v>1562</v>
      </c>
      <c r="C349">
        <v>18</v>
      </c>
    </row>
    <row r="350" spans="2:3" x14ac:dyDescent="0.25">
      <c r="B350" t="s">
        <v>1807</v>
      </c>
      <c r="C350">
        <v>16</v>
      </c>
    </row>
    <row r="351" spans="2:3" x14ac:dyDescent="0.25">
      <c r="B351" t="s">
        <v>1808</v>
      </c>
      <c r="C351">
        <v>16</v>
      </c>
    </row>
    <row r="352" spans="2:3" x14ac:dyDescent="0.25">
      <c r="B352" t="s">
        <v>1809</v>
      </c>
      <c r="C352">
        <v>15</v>
      </c>
    </row>
    <row r="353" spans="2:3" x14ac:dyDescent="0.25">
      <c r="B353" t="s">
        <v>1583</v>
      </c>
      <c r="C353">
        <v>14</v>
      </c>
    </row>
    <row r="354" spans="2:3" x14ac:dyDescent="0.25">
      <c r="B354" t="s">
        <v>1810</v>
      </c>
      <c r="C354">
        <v>14</v>
      </c>
    </row>
    <row r="355" spans="2:3" x14ac:dyDescent="0.25">
      <c r="B355" t="s">
        <v>1811</v>
      </c>
      <c r="C355">
        <v>14</v>
      </c>
    </row>
    <row r="356" spans="2:3" x14ac:dyDescent="0.25">
      <c r="B356" t="s">
        <v>1812</v>
      </c>
      <c r="C356">
        <v>14</v>
      </c>
    </row>
    <row r="357" spans="2:3" x14ac:dyDescent="0.25">
      <c r="B357" t="s">
        <v>1813</v>
      </c>
      <c r="C357">
        <v>13</v>
      </c>
    </row>
    <row r="358" spans="2:3" x14ac:dyDescent="0.25">
      <c r="B358" t="s">
        <v>1814</v>
      </c>
      <c r="C358">
        <v>13</v>
      </c>
    </row>
    <row r="359" spans="2:3" x14ac:dyDescent="0.25">
      <c r="B359" t="s">
        <v>1815</v>
      </c>
      <c r="C359">
        <v>13</v>
      </c>
    </row>
    <row r="360" spans="2:3" x14ac:dyDescent="0.25">
      <c r="B360" t="s">
        <v>1666</v>
      </c>
      <c r="C360">
        <v>13</v>
      </c>
    </row>
    <row r="361" spans="2:3" x14ac:dyDescent="0.25">
      <c r="B361" t="s">
        <v>1816</v>
      </c>
      <c r="C361">
        <v>12</v>
      </c>
    </row>
    <row r="362" spans="2:3" x14ac:dyDescent="0.25">
      <c r="B362" t="s">
        <v>1817</v>
      </c>
      <c r="C362">
        <v>12</v>
      </c>
    </row>
    <row r="363" spans="2:3" x14ac:dyDescent="0.25">
      <c r="B363" t="s">
        <v>1818</v>
      </c>
      <c r="C363">
        <v>12</v>
      </c>
    </row>
    <row r="364" spans="2:3" x14ac:dyDescent="0.25">
      <c r="B364" t="s">
        <v>1624</v>
      </c>
      <c r="C364">
        <v>12</v>
      </c>
    </row>
    <row r="365" spans="2:3" x14ac:dyDescent="0.25">
      <c r="B365" t="s">
        <v>1819</v>
      </c>
      <c r="C365">
        <v>11</v>
      </c>
    </row>
    <row r="366" spans="2:3" x14ac:dyDescent="0.25">
      <c r="B366" t="s">
        <v>1597</v>
      </c>
      <c r="C366">
        <v>11</v>
      </c>
    </row>
    <row r="367" spans="2:3" x14ac:dyDescent="0.25">
      <c r="B367" t="s">
        <v>1820</v>
      </c>
      <c r="C367">
        <v>11</v>
      </c>
    </row>
    <row r="368" spans="2:3" x14ac:dyDescent="0.25">
      <c r="B368" t="s">
        <v>1821</v>
      </c>
      <c r="C368">
        <v>11</v>
      </c>
    </row>
    <row r="369" spans="2:3" x14ac:dyDescent="0.25">
      <c r="B369" t="s">
        <v>1622</v>
      </c>
      <c r="C369">
        <v>10</v>
      </c>
    </row>
    <row r="370" spans="2:3" x14ac:dyDescent="0.25">
      <c r="B370" t="s">
        <v>1822</v>
      </c>
      <c r="C370">
        <v>10</v>
      </c>
    </row>
    <row r="371" spans="2:3" x14ac:dyDescent="0.25">
      <c r="B371" t="s">
        <v>1823</v>
      </c>
      <c r="C371">
        <v>10</v>
      </c>
    </row>
    <row r="372" spans="2:3" x14ac:dyDescent="0.25">
      <c r="B372" t="s">
        <v>1824</v>
      </c>
      <c r="C372">
        <v>10</v>
      </c>
    </row>
    <row r="373" spans="2:3" x14ac:dyDescent="0.25">
      <c r="B373" t="s">
        <v>1825</v>
      </c>
      <c r="C373">
        <v>10</v>
      </c>
    </row>
    <row r="374" spans="2:3" x14ac:dyDescent="0.25">
      <c r="B374" t="s">
        <v>1826</v>
      </c>
      <c r="C374">
        <v>10</v>
      </c>
    </row>
    <row r="375" spans="2:3" x14ac:dyDescent="0.25">
      <c r="B375" t="s">
        <v>1827</v>
      </c>
      <c r="C375">
        <v>10</v>
      </c>
    </row>
    <row r="376" spans="2:3" x14ac:dyDescent="0.25">
      <c r="B376" t="s">
        <v>1828</v>
      </c>
      <c r="C376">
        <v>10</v>
      </c>
    </row>
    <row r="377" spans="2:3" x14ac:dyDescent="0.25">
      <c r="B377" t="s">
        <v>1829</v>
      </c>
      <c r="C377">
        <v>10</v>
      </c>
    </row>
    <row r="380" spans="2:3" x14ac:dyDescent="0.25">
      <c r="B380" s="42" t="s">
        <v>1847</v>
      </c>
      <c r="C380" s="43"/>
    </row>
    <row r="382" spans="2:3" x14ac:dyDescent="0.25">
      <c r="C382" t="s">
        <v>1205</v>
      </c>
    </row>
    <row r="383" spans="2:3" x14ac:dyDescent="0.25">
      <c r="B383" t="s">
        <v>1780</v>
      </c>
      <c r="C383">
        <v>181</v>
      </c>
    </row>
    <row r="384" spans="2:3" x14ac:dyDescent="0.25">
      <c r="B384" t="s">
        <v>1830</v>
      </c>
      <c r="C384">
        <v>101</v>
      </c>
    </row>
    <row r="385" spans="2:3" x14ac:dyDescent="0.25">
      <c r="B385" t="s">
        <v>1528</v>
      </c>
      <c r="C385">
        <v>84</v>
      </c>
    </row>
    <row r="386" spans="2:3" x14ac:dyDescent="0.25">
      <c r="B386" t="s">
        <v>1637</v>
      </c>
      <c r="C386">
        <v>69</v>
      </c>
    </row>
    <row r="387" spans="2:3" x14ac:dyDescent="0.25">
      <c r="B387" t="s">
        <v>1831</v>
      </c>
      <c r="C387">
        <v>45</v>
      </c>
    </row>
    <row r="388" spans="2:3" x14ac:dyDescent="0.25">
      <c r="B388" t="s">
        <v>1832</v>
      </c>
      <c r="C388">
        <v>42</v>
      </c>
    </row>
    <row r="389" spans="2:3" x14ac:dyDescent="0.25">
      <c r="B389" t="s">
        <v>1833</v>
      </c>
      <c r="C389">
        <v>32</v>
      </c>
    </row>
    <row r="390" spans="2:3" x14ac:dyDescent="0.25">
      <c r="B390" t="s">
        <v>1531</v>
      </c>
      <c r="C390">
        <v>28</v>
      </c>
    </row>
    <row r="391" spans="2:3" x14ac:dyDescent="0.25">
      <c r="B391" t="s">
        <v>1834</v>
      </c>
      <c r="C391">
        <v>27</v>
      </c>
    </row>
    <row r="392" spans="2:3" x14ac:dyDescent="0.25">
      <c r="B392" t="s">
        <v>1835</v>
      </c>
      <c r="C392">
        <v>21</v>
      </c>
    </row>
    <row r="393" spans="2:3" x14ac:dyDescent="0.25">
      <c r="B393" t="s">
        <v>1836</v>
      </c>
      <c r="C393">
        <v>18</v>
      </c>
    </row>
    <row r="394" spans="2:3" x14ac:dyDescent="0.25">
      <c r="B394" t="s">
        <v>1524</v>
      </c>
      <c r="C394">
        <v>16</v>
      </c>
    </row>
    <row r="395" spans="2:3" x14ac:dyDescent="0.25">
      <c r="B395" t="s">
        <v>1837</v>
      </c>
      <c r="C395">
        <v>15</v>
      </c>
    </row>
    <row r="396" spans="2:3" x14ac:dyDescent="0.25">
      <c r="B396" t="s">
        <v>1838</v>
      </c>
      <c r="C396">
        <v>14</v>
      </c>
    </row>
    <row r="397" spans="2:3" x14ac:dyDescent="0.25">
      <c r="B397" t="s">
        <v>1839</v>
      </c>
      <c r="C397">
        <v>14</v>
      </c>
    </row>
    <row r="398" spans="2:3" x14ac:dyDescent="0.25">
      <c r="B398" t="s">
        <v>1840</v>
      </c>
      <c r="C398">
        <v>13</v>
      </c>
    </row>
    <row r="399" spans="2:3" x14ac:dyDescent="0.25">
      <c r="B399" t="s">
        <v>1841</v>
      </c>
      <c r="C399">
        <v>11</v>
      </c>
    </row>
    <row r="400" spans="2:3" x14ac:dyDescent="0.25">
      <c r="B400" t="s">
        <v>1842</v>
      </c>
      <c r="C400">
        <v>10</v>
      </c>
    </row>
    <row r="401" spans="2:3" x14ac:dyDescent="0.25">
      <c r="B401" t="s">
        <v>1562</v>
      </c>
      <c r="C401">
        <v>10</v>
      </c>
    </row>
  </sheetData>
  <mergeCells count="4">
    <mergeCell ref="C5:E5"/>
    <mergeCell ref="C14:F14"/>
    <mergeCell ref="C26:E26"/>
    <mergeCell ref="C38:E38"/>
  </mergeCells>
  <pageMargins left="0.7" right="0.7" top="0.78740157499999996" bottom="0.78740157499999996"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3" tint="0.39997558519241921"/>
  </sheetPr>
  <dimension ref="A1:I297"/>
  <sheetViews>
    <sheetView tabSelected="1" workbookViewId="0"/>
  </sheetViews>
  <sheetFormatPr baseColWidth="10" defaultRowHeight="15" x14ac:dyDescent="0.25"/>
  <cols>
    <col min="1" max="1" width="9.77734375" style="200" customWidth="1"/>
    <col min="2" max="2" width="25.6640625" style="194" customWidth="1"/>
    <col min="3" max="3" width="4.5546875" style="202" customWidth="1"/>
    <col min="4" max="4" width="14.6640625" style="200" customWidth="1"/>
    <col min="5" max="5" width="2.77734375" style="200" customWidth="1"/>
    <col min="6" max="6" width="17.21875" style="200" customWidth="1"/>
    <col min="7" max="7" width="9.77734375" style="200" bestFit="1" customWidth="1"/>
    <col min="8" max="8" width="15.44140625" style="200" bestFit="1" customWidth="1"/>
    <col min="9" max="9" width="20" style="200" customWidth="1"/>
    <col min="10" max="16384" width="11.5546875" style="238"/>
  </cols>
  <sheetData>
    <row r="1" spans="1:9" x14ac:dyDescent="0.25">
      <c r="A1" s="245"/>
    </row>
    <row r="2" spans="1:9" x14ac:dyDescent="0.25">
      <c r="B2" s="240" t="s">
        <v>1860</v>
      </c>
      <c r="C2" s="241"/>
      <c r="D2" s="241"/>
      <c r="E2" s="241"/>
      <c r="F2" s="241"/>
      <c r="G2" s="241"/>
      <c r="H2" s="241"/>
      <c r="I2" s="241"/>
    </row>
    <row r="4" spans="1:9" x14ac:dyDescent="0.25">
      <c r="B4" s="199" t="s">
        <v>617</v>
      </c>
      <c r="C4" s="203" t="s">
        <v>64</v>
      </c>
      <c r="D4" s="418" t="s">
        <v>618</v>
      </c>
      <c r="E4" s="441" t="s">
        <v>619</v>
      </c>
      <c r="F4" s="441"/>
      <c r="G4" s="417" t="s">
        <v>620</v>
      </c>
      <c r="H4" s="417" t="s">
        <v>622</v>
      </c>
      <c r="I4" s="417" t="s">
        <v>621</v>
      </c>
    </row>
    <row r="5" spans="1:9" x14ac:dyDescent="0.25">
      <c r="B5" s="246"/>
      <c r="C5" s="247"/>
      <c r="D5" s="248"/>
      <c r="E5" s="249"/>
      <c r="F5" s="249"/>
      <c r="G5" s="249"/>
      <c r="H5" s="249"/>
      <c r="I5" s="249"/>
    </row>
    <row r="6" spans="1:9" x14ac:dyDescent="0.25">
      <c r="A6" s="243">
        <v>1</v>
      </c>
      <c r="B6" s="196" t="s">
        <v>657</v>
      </c>
      <c r="C6" s="204"/>
      <c r="D6" s="205" t="s">
        <v>658</v>
      </c>
      <c r="E6" s="206"/>
      <c r="F6" s="206"/>
      <c r="G6" s="206"/>
      <c r="H6" s="206"/>
      <c r="I6" s="206"/>
    </row>
    <row r="7" spans="1:9" x14ac:dyDescent="0.25">
      <c r="A7" s="243">
        <v>2</v>
      </c>
      <c r="B7" s="196" t="s">
        <v>922</v>
      </c>
      <c r="C7" s="204"/>
      <c r="D7" s="205" t="s">
        <v>658</v>
      </c>
      <c r="E7" s="206"/>
      <c r="F7" s="206"/>
      <c r="G7" s="206"/>
      <c r="H7" s="206"/>
      <c r="I7" s="206" t="s">
        <v>935</v>
      </c>
    </row>
    <row r="8" spans="1:9" ht="30" x14ac:dyDescent="0.25">
      <c r="A8" s="243">
        <v>3</v>
      </c>
      <c r="B8" s="198" t="s">
        <v>948</v>
      </c>
      <c r="C8" s="204"/>
      <c r="D8" s="207" t="s">
        <v>1009</v>
      </c>
      <c r="E8" s="206"/>
      <c r="F8" s="206"/>
      <c r="G8" s="206"/>
      <c r="H8" s="206"/>
      <c r="I8" s="206"/>
    </row>
    <row r="9" spans="1:9" ht="30" x14ac:dyDescent="0.25">
      <c r="A9" s="243">
        <v>4</v>
      </c>
      <c r="B9" s="196" t="s">
        <v>644</v>
      </c>
      <c r="C9" s="204"/>
      <c r="D9" s="205" t="s">
        <v>645</v>
      </c>
      <c r="E9" s="206"/>
      <c r="F9" s="206"/>
      <c r="G9" s="206"/>
      <c r="H9" s="206"/>
      <c r="I9" s="206"/>
    </row>
    <row r="10" spans="1:9" x14ac:dyDescent="0.25">
      <c r="A10" s="243">
        <v>5</v>
      </c>
      <c r="B10" s="196" t="s">
        <v>652</v>
      </c>
      <c r="C10" s="204"/>
      <c r="D10" s="207" t="s">
        <v>653</v>
      </c>
      <c r="E10" s="206"/>
      <c r="F10" s="206"/>
      <c r="G10" s="206"/>
      <c r="H10" s="206"/>
      <c r="I10" s="206" t="s">
        <v>8</v>
      </c>
    </row>
    <row r="11" spans="1:9" ht="90" x14ac:dyDescent="0.25">
      <c r="A11" s="243">
        <v>6</v>
      </c>
      <c r="B11" s="196" t="s">
        <v>631</v>
      </c>
      <c r="C11" s="204"/>
      <c r="D11" s="207" t="s">
        <v>664</v>
      </c>
      <c r="E11" s="206"/>
      <c r="F11" s="206"/>
      <c r="G11" s="206"/>
      <c r="H11" s="206" t="s">
        <v>794</v>
      </c>
      <c r="I11" s="196" t="s">
        <v>903</v>
      </c>
    </row>
    <row r="12" spans="1:9" ht="30" x14ac:dyDescent="0.25">
      <c r="A12" s="243">
        <v>7</v>
      </c>
      <c r="B12" s="197" t="s">
        <v>865</v>
      </c>
      <c r="C12" s="204"/>
      <c r="D12" s="205" t="s">
        <v>624</v>
      </c>
      <c r="E12" s="206"/>
      <c r="F12" s="206"/>
      <c r="G12" s="206"/>
      <c r="H12" s="206" t="s">
        <v>786</v>
      </c>
      <c r="I12" s="206" t="s">
        <v>2</v>
      </c>
    </row>
    <row r="13" spans="1:9" ht="30" x14ac:dyDescent="0.25">
      <c r="A13" s="243">
        <v>8</v>
      </c>
      <c r="B13" s="197" t="s">
        <v>625</v>
      </c>
      <c r="C13" s="204"/>
      <c r="D13" s="205" t="s">
        <v>626</v>
      </c>
      <c r="E13" s="231" t="s">
        <v>708</v>
      </c>
      <c r="F13" s="232" t="s">
        <v>341</v>
      </c>
      <c r="G13" s="206"/>
      <c r="H13" s="206"/>
      <c r="I13" s="206" t="s">
        <v>135</v>
      </c>
    </row>
    <row r="14" spans="1:9" ht="30" x14ac:dyDescent="0.25">
      <c r="A14" s="243">
        <v>9</v>
      </c>
      <c r="B14" s="197" t="s">
        <v>854</v>
      </c>
      <c r="C14" s="204"/>
      <c r="D14" s="207" t="s">
        <v>646</v>
      </c>
      <c r="E14" s="206"/>
      <c r="F14" s="206"/>
      <c r="G14" s="206"/>
      <c r="H14" s="206"/>
      <c r="I14" s="206"/>
    </row>
    <row r="15" spans="1:9" ht="30" x14ac:dyDescent="0.25">
      <c r="A15" s="243">
        <v>10</v>
      </c>
      <c r="B15" s="197" t="s">
        <v>920</v>
      </c>
      <c r="C15" s="204"/>
      <c r="D15" s="205" t="s">
        <v>665</v>
      </c>
      <c r="E15" s="206"/>
      <c r="F15" s="206"/>
      <c r="G15" s="206"/>
      <c r="H15" s="206"/>
      <c r="I15" s="206"/>
    </row>
    <row r="16" spans="1:9" ht="30" x14ac:dyDescent="0.25">
      <c r="A16" s="243">
        <v>11</v>
      </c>
      <c r="B16" s="197" t="s">
        <v>647</v>
      </c>
      <c r="C16" s="204"/>
      <c r="D16" s="205" t="s">
        <v>645</v>
      </c>
      <c r="E16" s="206"/>
      <c r="F16" s="206"/>
      <c r="G16" s="206"/>
      <c r="H16" s="206"/>
      <c r="I16" s="206"/>
    </row>
    <row r="17" spans="1:9" ht="60" x14ac:dyDescent="0.25">
      <c r="A17" s="243">
        <v>12</v>
      </c>
      <c r="B17" s="197" t="s">
        <v>908</v>
      </c>
      <c r="C17" s="204"/>
      <c r="D17" s="205" t="s">
        <v>627</v>
      </c>
      <c r="E17" s="231" t="s">
        <v>743</v>
      </c>
      <c r="F17" s="232" t="s">
        <v>7</v>
      </c>
      <c r="G17" s="206"/>
      <c r="H17" s="206" t="s">
        <v>828</v>
      </c>
      <c r="I17" s="206" t="s">
        <v>7</v>
      </c>
    </row>
    <row r="18" spans="1:9" ht="30" x14ac:dyDescent="0.25">
      <c r="A18" s="243">
        <v>13</v>
      </c>
      <c r="B18" s="197" t="s">
        <v>662</v>
      </c>
      <c r="C18" s="204"/>
      <c r="D18" s="205" t="s">
        <v>663</v>
      </c>
      <c r="E18" s="206"/>
      <c r="F18" s="206"/>
      <c r="G18" s="206"/>
      <c r="H18" s="206"/>
      <c r="I18" s="206" t="s">
        <v>12</v>
      </c>
    </row>
    <row r="19" spans="1:9" ht="45" x14ac:dyDescent="0.25">
      <c r="A19" s="243">
        <v>14</v>
      </c>
      <c r="B19" s="197" t="s">
        <v>666</v>
      </c>
      <c r="C19" s="204"/>
      <c r="D19" s="205" t="s">
        <v>667</v>
      </c>
      <c r="E19" s="206"/>
      <c r="F19" s="206"/>
      <c r="G19" s="206"/>
      <c r="H19" s="206" t="s">
        <v>828</v>
      </c>
      <c r="I19" s="206" t="s">
        <v>886</v>
      </c>
    </row>
    <row r="20" spans="1:9" ht="30" x14ac:dyDescent="0.25">
      <c r="A20" s="243">
        <v>15</v>
      </c>
      <c r="B20" s="197" t="s">
        <v>632</v>
      </c>
      <c r="C20" s="204"/>
      <c r="D20" s="205" t="s">
        <v>633</v>
      </c>
      <c r="E20" s="206"/>
      <c r="F20" s="206"/>
      <c r="G20" s="206"/>
      <c r="H20" s="206"/>
      <c r="I20" s="206"/>
    </row>
    <row r="21" spans="1:9" x14ac:dyDescent="0.25">
      <c r="A21" s="243">
        <v>16</v>
      </c>
      <c r="B21" s="197" t="s">
        <v>668</v>
      </c>
      <c r="C21" s="204"/>
      <c r="D21" s="205" t="s">
        <v>921</v>
      </c>
      <c r="E21" s="206"/>
      <c r="F21" s="206"/>
      <c r="G21" s="206"/>
      <c r="H21" s="206"/>
      <c r="I21" s="206"/>
    </row>
    <row r="22" spans="1:9" x14ac:dyDescent="0.25">
      <c r="A22" s="243">
        <v>17</v>
      </c>
      <c r="B22" s="197" t="s">
        <v>805</v>
      </c>
      <c r="C22" s="204"/>
      <c r="D22" s="205" t="s">
        <v>665</v>
      </c>
      <c r="E22" s="206"/>
      <c r="F22" s="206"/>
      <c r="G22" s="206"/>
      <c r="H22" s="206"/>
      <c r="I22" s="206"/>
    </row>
    <row r="23" spans="1:9" ht="45" x14ac:dyDescent="0.25">
      <c r="A23" s="243">
        <v>18</v>
      </c>
      <c r="B23" s="197" t="s">
        <v>855</v>
      </c>
      <c r="C23" s="204"/>
      <c r="D23" s="205"/>
      <c r="E23" s="231" t="s">
        <v>700</v>
      </c>
      <c r="F23" s="232" t="s">
        <v>935</v>
      </c>
      <c r="G23" s="206"/>
      <c r="H23" s="206"/>
      <c r="I23" s="196" t="s">
        <v>856</v>
      </c>
    </row>
    <row r="24" spans="1:9" x14ac:dyDescent="0.25">
      <c r="A24" s="243">
        <v>19</v>
      </c>
      <c r="B24" s="197" t="s">
        <v>654</v>
      </c>
      <c r="C24" s="204"/>
      <c r="D24" s="207" t="s">
        <v>653</v>
      </c>
      <c r="E24" s="206"/>
      <c r="F24" s="206"/>
      <c r="G24" s="206"/>
      <c r="H24" s="206"/>
      <c r="I24" s="206" t="s">
        <v>8</v>
      </c>
    </row>
    <row r="25" spans="1:9" ht="30" x14ac:dyDescent="0.25">
      <c r="A25" s="243">
        <v>20</v>
      </c>
      <c r="B25" s="197" t="s">
        <v>648</v>
      </c>
      <c r="C25" s="204"/>
      <c r="D25" s="205" t="s">
        <v>645</v>
      </c>
      <c r="E25" s="206"/>
      <c r="F25" s="206"/>
      <c r="G25" s="206"/>
      <c r="H25" s="206"/>
      <c r="I25" s="196" t="s">
        <v>858</v>
      </c>
    </row>
    <row r="26" spans="1:9" ht="30" x14ac:dyDescent="0.25">
      <c r="A26" s="243">
        <v>21</v>
      </c>
      <c r="B26" s="197" t="s">
        <v>636</v>
      </c>
      <c r="C26" s="204"/>
      <c r="D26" s="205" t="s">
        <v>633</v>
      </c>
      <c r="E26" s="206"/>
      <c r="F26" s="206"/>
      <c r="G26" s="206"/>
      <c r="H26" s="206"/>
      <c r="I26" s="196" t="s">
        <v>887</v>
      </c>
    </row>
    <row r="27" spans="1:9" ht="30" x14ac:dyDescent="0.25">
      <c r="A27" s="243">
        <v>22</v>
      </c>
      <c r="B27" s="197" t="s">
        <v>659</v>
      </c>
      <c r="C27" s="204"/>
      <c r="D27" s="207" t="s">
        <v>660</v>
      </c>
      <c r="E27" s="206"/>
      <c r="F27" s="206"/>
      <c r="G27" s="206"/>
      <c r="H27" s="206"/>
      <c r="I27" s="196" t="s">
        <v>902</v>
      </c>
    </row>
    <row r="28" spans="1:9" ht="30" x14ac:dyDescent="0.25">
      <c r="A28" s="243">
        <v>23</v>
      </c>
      <c r="B28" s="197" t="s">
        <v>628</v>
      </c>
      <c r="C28" s="204"/>
      <c r="D28" s="205" t="s">
        <v>629</v>
      </c>
      <c r="E28" s="206"/>
      <c r="F28" s="206"/>
      <c r="G28" s="206"/>
      <c r="H28" s="206"/>
      <c r="I28" s="206" t="s">
        <v>14</v>
      </c>
    </row>
    <row r="29" spans="1:9" ht="45" x14ac:dyDescent="0.25">
      <c r="A29" s="243">
        <v>24</v>
      </c>
      <c r="B29" s="197" t="s">
        <v>649</v>
      </c>
      <c r="C29" s="204"/>
      <c r="D29" s="205" t="s">
        <v>645</v>
      </c>
      <c r="E29" s="206"/>
      <c r="F29" s="206"/>
      <c r="G29" s="206"/>
      <c r="H29" s="206"/>
      <c r="I29" s="206" t="s">
        <v>851</v>
      </c>
    </row>
    <row r="30" spans="1:9" ht="30" x14ac:dyDescent="0.25">
      <c r="A30" s="243">
        <v>25</v>
      </c>
      <c r="B30" s="197" t="s">
        <v>637</v>
      </c>
      <c r="C30" s="204"/>
      <c r="D30" s="205" t="s">
        <v>633</v>
      </c>
      <c r="E30" s="206"/>
      <c r="F30" s="206"/>
      <c r="G30" s="206"/>
      <c r="H30" s="206"/>
      <c r="I30" s="206" t="s">
        <v>11</v>
      </c>
    </row>
    <row r="31" spans="1:9" x14ac:dyDescent="0.25">
      <c r="A31" s="243">
        <v>26</v>
      </c>
      <c r="B31" s="197" t="s">
        <v>639</v>
      </c>
      <c r="C31" s="204"/>
      <c r="D31" s="205" t="s">
        <v>633</v>
      </c>
      <c r="E31" s="206"/>
      <c r="F31" s="206"/>
      <c r="G31" s="206"/>
      <c r="H31" s="206"/>
      <c r="I31" s="206"/>
    </row>
    <row r="32" spans="1:9" ht="45" x14ac:dyDescent="0.25">
      <c r="A32" s="243">
        <v>27</v>
      </c>
      <c r="B32" s="197" t="s">
        <v>630</v>
      </c>
      <c r="C32" s="204"/>
      <c r="D32" s="207" t="s">
        <v>661</v>
      </c>
      <c r="E32" s="206"/>
      <c r="F32" s="206"/>
      <c r="G32" s="206"/>
      <c r="H32" s="206" t="s">
        <v>844</v>
      </c>
      <c r="I32" s="206"/>
    </row>
    <row r="33" spans="1:9" x14ac:dyDescent="0.25">
      <c r="A33" s="243">
        <v>28</v>
      </c>
      <c r="B33" s="197" t="s">
        <v>919</v>
      </c>
      <c r="C33" s="204"/>
      <c r="D33" s="205" t="s">
        <v>665</v>
      </c>
      <c r="E33" s="206"/>
      <c r="F33" s="206"/>
      <c r="G33" s="206"/>
      <c r="H33" s="206"/>
      <c r="I33" s="206"/>
    </row>
    <row r="34" spans="1:9" ht="60" x14ac:dyDescent="0.25">
      <c r="A34" s="243">
        <v>29</v>
      </c>
      <c r="B34" s="197" t="s">
        <v>623</v>
      </c>
      <c r="C34" s="204"/>
      <c r="D34" s="207" t="s">
        <v>655</v>
      </c>
      <c r="E34" s="231" t="s">
        <v>700</v>
      </c>
      <c r="F34" s="206" t="s">
        <v>9</v>
      </c>
      <c r="G34" s="206"/>
      <c r="H34" s="206"/>
      <c r="I34" s="196" t="s">
        <v>873</v>
      </c>
    </row>
    <row r="35" spans="1:9" x14ac:dyDescent="0.25">
      <c r="A35" s="243">
        <v>30</v>
      </c>
      <c r="B35" s="197" t="s">
        <v>911</v>
      </c>
      <c r="C35" s="204"/>
      <c r="D35" s="207" t="s">
        <v>653</v>
      </c>
      <c r="E35" s="206"/>
      <c r="F35" s="206"/>
      <c r="G35" s="206"/>
      <c r="H35" s="206"/>
      <c r="I35" s="196" t="s">
        <v>8</v>
      </c>
    </row>
    <row r="36" spans="1:9" ht="60" x14ac:dyDescent="0.25">
      <c r="A36" s="243">
        <v>31</v>
      </c>
      <c r="B36" s="198" t="s">
        <v>634</v>
      </c>
      <c r="C36" s="204"/>
      <c r="D36" s="207" t="s">
        <v>635</v>
      </c>
      <c r="E36" s="206"/>
      <c r="F36" s="206"/>
      <c r="G36" s="206"/>
      <c r="H36" s="206"/>
      <c r="I36" s="196" t="s">
        <v>944</v>
      </c>
    </row>
    <row r="37" spans="1:9" ht="45" x14ac:dyDescent="0.25">
      <c r="A37" s="243">
        <v>32</v>
      </c>
      <c r="B37" s="198" t="s">
        <v>650</v>
      </c>
      <c r="C37" s="204"/>
      <c r="D37" s="207" t="s">
        <v>651</v>
      </c>
      <c r="E37" s="206"/>
      <c r="F37" s="206"/>
      <c r="G37" s="206"/>
      <c r="H37" s="206"/>
      <c r="I37" s="196" t="s">
        <v>861</v>
      </c>
    </row>
    <row r="38" spans="1:9" ht="30" x14ac:dyDescent="0.25">
      <c r="A38" s="243">
        <v>33</v>
      </c>
      <c r="B38" s="198" t="s">
        <v>640</v>
      </c>
      <c r="C38" s="204"/>
      <c r="D38" s="205" t="s">
        <v>633</v>
      </c>
      <c r="E38" s="206"/>
      <c r="F38" s="206"/>
      <c r="G38" s="206" t="s">
        <v>641</v>
      </c>
      <c r="H38" s="206" t="s">
        <v>815</v>
      </c>
      <c r="I38" s="196" t="s">
        <v>869</v>
      </c>
    </row>
    <row r="39" spans="1:9" ht="60" x14ac:dyDescent="0.25">
      <c r="A39" s="243">
        <v>34</v>
      </c>
      <c r="B39" s="198" t="s">
        <v>889</v>
      </c>
      <c r="C39" s="204"/>
      <c r="D39" s="205" t="s">
        <v>665</v>
      </c>
      <c r="E39" s="206"/>
      <c r="F39" s="206"/>
      <c r="G39" s="206"/>
      <c r="H39" s="206"/>
      <c r="I39" s="196" t="s">
        <v>890</v>
      </c>
    </row>
    <row r="40" spans="1:9" ht="45" x14ac:dyDescent="0.25">
      <c r="A40" s="243">
        <v>35</v>
      </c>
      <c r="B40" s="198" t="s">
        <v>642</v>
      </c>
      <c r="C40" s="204"/>
      <c r="D40" s="207" t="s">
        <v>643</v>
      </c>
      <c r="E40" s="206"/>
      <c r="F40" s="206"/>
      <c r="G40" s="206"/>
      <c r="H40" s="206"/>
      <c r="I40" s="196" t="s">
        <v>888</v>
      </c>
    </row>
    <row r="41" spans="1:9" ht="45" x14ac:dyDescent="0.25">
      <c r="A41" s="243">
        <v>36</v>
      </c>
      <c r="B41" s="198" t="s">
        <v>1853</v>
      </c>
      <c r="C41" s="204"/>
      <c r="D41" s="207" t="s">
        <v>1854</v>
      </c>
      <c r="E41" s="206"/>
      <c r="F41" s="206"/>
      <c r="G41" s="206"/>
      <c r="H41" s="206"/>
      <c r="I41" s="196"/>
    </row>
    <row r="42" spans="1:9" x14ac:dyDescent="0.25">
      <c r="A42" s="243">
        <v>37</v>
      </c>
      <c r="B42" s="198" t="s">
        <v>656</v>
      </c>
      <c r="C42" s="204"/>
      <c r="D42" s="207" t="s">
        <v>653</v>
      </c>
      <c r="E42" s="206"/>
      <c r="F42" s="206"/>
      <c r="G42" s="206"/>
      <c r="H42" s="206" t="s">
        <v>828</v>
      </c>
      <c r="I42" s="206" t="s">
        <v>8</v>
      </c>
    </row>
    <row r="43" spans="1:9" x14ac:dyDescent="0.25">
      <c r="B43" s="195"/>
    </row>
    <row r="44" spans="1:9" x14ac:dyDescent="0.25">
      <c r="B44" s="199" t="s">
        <v>617</v>
      </c>
      <c r="C44" s="203" t="s">
        <v>65</v>
      </c>
      <c r="D44" s="418" t="s">
        <v>618</v>
      </c>
      <c r="E44" s="441" t="s">
        <v>619</v>
      </c>
      <c r="F44" s="441"/>
      <c r="G44" s="417" t="s">
        <v>620</v>
      </c>
      <c r="H44" s="417" t="s">
        <v>622</v>
      </c>
      <c r="I44" s="417" t="s">
        <v>621</v>
      </c>
    </row>
    <row r="45" spans="1:9" x14ac:dyDescent="0.25">
      <c r="B45" s="246"/>
      <c r="C45" s="247"/>
      <c r="D45" s="248"/>
      <c r="E45" s="249"/>
      <c r="F45" s="249"/>
      <c r="G45" s="249"/>
      <c r="H45" s="249"/>
      <c r="I45" s="249"/>
    </row>
    <row r="46" spans="1:9" x14ac:dyDescent="0.25">
      <c r="A46" s="243">
        <v>38</v>
      </c>
      <c r="B46" s="198" t="s">
        <v>669</v>
      </c>
      <c r="C46" s="204"/>
      <c r="D46" s="205" t="s">
        <v>658</v>
      </c>
      <c r="E46" s="206"/>
      <c r="F46" s="206"/>
      <c r="G46" s="206"/>
      <c r="H46" s="206"/>
      <c r="I46" s="206"/>
    </row>
    <row r="47" spans="1:9" ht="45" x14ac:dyDescent="0.25">
      <c r="A47" s="243">
        <v>39</v>
      </c>
      <c r="B47" s="198" t="s">
        <v>670</v>
      </c>
      <c r="C47" s="204"/>
      <c r="D47" s="205" t="s">
        <v>624</v>
      </c>
      <c r="E47" s="206"/>
      <c r="F47" s="206"/>
      <c r="G47" s="206"/>
      <c r="H47" s="206"/>
      <c r="I47" s="206"/>
    </row>
    <row r="48" spans="1:9" ht="30" x14ac:dyDescent="0.25">
      <c r="A48" s="243">
        <v>40</v>
      </c>
      <c r="B48" s="198" t="s">
        <v>954</v>
      </c>
      <c r="C48" s="204"/>
      <c r="D48" s="205" t="s">
        <v>658</v>
      </c>
      <c r="E48" s="206"/>
      <c r="F48" s="206"/>
      <c r="G48" s="206"/>
      <c r="H48" s="206"/>
      <c r="I48" s="196" t="s">
        <v>1019</v>
      </c>
    </row>
    <row r="49" spans="1:9" ht="30" x14ac:dyDescent="0.25">
      <c r="A49" s="243">
        <v>41</v>
      </c>
      <c r="B49" s="198" t="s">
        <v>686</v>
      </c>
      <c r="C49" s="204"/>
      <c r="D49" s="205" t="s">
        <v>651</v>
      </c>
      <c r="E49" s="206"/>
      <c r="F49" s="206"/>
      <c r="G49" s="206"/>
      <c r="H49" s="206"/>
      <c r="I49" s="206"/>
    </row>
    <row r="50" spans="1:9" x14ac:dyDescent="0.25">
      <c r="A50" s="243">
        <v>42</v>
      </c>
      <c r="B50" s="198" t="s">
        <v>672</v>
      </c>
      <c r="C50" s="204"/>
      <c r="D50" s="205" t="s">
        <v>626</v>
      </c>
      <c r="E50" s="206"/>
      <c r="F50" s="206"/>
      <c r="G50" s="206"/>
      <c r="H50" s="206"/>
      <c r="I50" s="206"/>
    </row>
    <row r="51" spans="1:9" ht="45" x14ac:dyDescent="0.25">
      <c r="A51" s="243">
        <v>43</v>
      </c>
      <c r="B51" s="198" t="s">
        <v>673</v>
      </c>
      <c r="C51" s="204"/>
      <c r="D51" s="207" t="s">
        <v>1855</v>
      </c>
      <c r="E51" s="206"/>
      <c r="F51" s="206"/>
      <c r="G51" s="206"/>
      <c r="H51" s="206"/>
      <c r="I51" s="206"/>
    </row>
    <row r="52" spans="1:9" x14ac:dyDescent="0.25">
      <c r="A52" s="243">
        <v>44</v>
      </c>
      <c r="B52" s="198" t="s">
        <v>671</v>
      </c>
      <c r="C52" s="204"/>
      <c r="D52" s="205" t="s">
        <v>633</v>
      </c>
      <c r="E52" s="206"/>
      <c r="F52" s="206"/>
      <c r="G52" s="206"/>
      <c r="H52" s="206"/>
      <c r="I52" s="206"/>
    </row>
    <row r="53" spans="1:9" x14ac:dyDescent="0.25">
      <c r="A53" s="243">
        <v>45</v>
      </c>
      <c r="B53" s="198" t="s">
        <v>674</v>
      </c>
      <c r="C53" s="204"/>
      <c r="D53" s="205" t="s">
        <v>658</v>
      </c>
      <c r="E53" s="206"/>
      <c r="F53" s="206"/>
      <c r="G53" s="206"/>
      <c r="H53" s="206"/>
      <c r="I53" s="206"/>
    </row>
    <row r="54" spans="1:9" ht="30" x14ac:dyDescent="0.25">
      <c r="A54" s="243">
        <v>46</v>
      </c>
      <c r="B54" s="198" t="s">
        <v>675</v>
      </c>
      <c r="C54" s="204"/>
      <c r="D54" s="205" t="s">
        <v>676</v>
      </c>
      <c r="E54" s="206"/>
      <c r="F54" s="206"/>
      <c r="G54" s="206"/>
      <c r="H54" s="206"/>
      <c r="I54" s="206"/>
    </row>
    <row r="55" spans="1:9" ht="30" x14ac:dyDescent="0.25">
      <c r="A55" s="243">
        <v>47</v>
      </c>
      <c r="B55" s="198" t="s">
        <v>677</v>
      </c>
      <c r="C55" s="204"/>
      <c r="D55" s="205" t="s">
        <v>658</v>
      </c>
      <c r="E55" s="206"/>
      <c r="F55" s="206"/>
      <c r="G55" s="206"/>
      <c r="H55" s="206"/>
      <c r="I55" s="206"/>
    </row>
    <row r="56" spans="1:9" ht="30" x14ac:dyDescent="0.25">
      <c r="A56" s="243">
        <v>48</v>
      </c>
      <c r="B56" s="198" t="s">
        <v>678</v>
      </c>
      <c r="C56" s="204"/>
      <c r="D56" s="205" t="s">
        <v>627</v>
      </c>
      <c r="E56" s="206"/>
      <c r="F56" s="206"/>
      <c r="G56" s="206"/>
      <c r="H56" s="206" t="s">
        <v>834</v>
      </c>
      <c r="I56" s="206"/>
    </row>
    <row r="57" spans="1:9" ht="30" x14ac:dyDescent="0.25">
      <c r="A57" s="243">
        <v>49</v>
      </c>
      <c r="B57" s="198" t="s">
        <v>679</v>
      </c>
      <c r="C57" s="204"/>
      <c r="D57" s="207" t="s">
        <v>658</v>
      </c>
      <c r="E57" s="206"/>
      <c r="F57" s="206"/>
      <c r="G57" s="206"/>
      <c r="H57" s="206"/>
      <c r="I57" s="206"/>
    </row>
    <row r="58" spans="1:9" ht="30" x14ac:dyDescent="0.25">
      <c r="A58" s="243">
        <v>50</v>
      </c>
      <c r="B58" s="198" t="s">
        <v>685</v>
      </c>
      <c r="C58" s="204"/>
      <c r="D58" s="207" t="s">
        <v>1856</v>
      </c>
      <c r="E58" s="206"/>
      <c r="F58" s="206"/>
      <c r="G58" s="206"/>
      <c r="H58" s="206"/>
      <c r="I58" s="206"/>
    </row>
    <row r="59" spans="1:9" x14ac:dyDescent="0.25">
      <c r="A59" s="243">
        <v>51</v>
      </c>
      <c r="B59" s="198" t="s">
        <v>689</v>
      </c>
      <c r="C59" s="204"/>
      <c r="D59" s="205" t="s">
        <v>658</v>
      </c>
      <c r="E59" s="206"/>
      <c r="F59" s="206"/>
      <c r="G59" s="206"/>
      <c r="H59" s="206"/>
      <c r="I59" s="206"/>
    </row>
    <row r="60" spans="1:9" ht="30" x14ac:dyDescent="0.25">
      <c r="A60" s="243">
        <v>52</v>
      </c>
      <c r="B60" s="198" t="s">
        <v>681</v>
      </c>
      <c r="C60" s="204"/>
      <c r="D60" s="207" t="s">
        <v>682</v>
      </c>
      <c r="E60" s="206"/>
      <c r="F60" s="206"/>
      <c r="G60" s="206"/>
      <c r="H60" s="206"/>
      <c r="I60" s="206"/>
    </row>
    <row r="61" spans="1:9" x14ac:dyDescent="0.25">
      <c r="A61" s="243">
        <v>53</v>
      </c>
      <c r="B61" s="198" t="s">
        <v>687</v>
      </c>
      <c r="C61" s="204"/>
      <c r="D61" s="205" t="s">
        <v>688</v>
      </c>
      <c r="E61" s="206"/>
      <c r="F61" s="206"/>
      <c r="G61" s="206"/>
      <c r="H61" s="206"/>
      <c r="I61" s="206"/>
    </row>
    <row r="62" spans="1:9" ht="30" x14ac:dyDescent="0.25">
      <c r="A62" s="243">
        <v>54</v>
      </c>
      <c r="B62" s="198" t="s">
        <v>680</v>
      </c>
      <c r="C62" s="204"/>
      <c r="D62" s="205" t="s">
        <v>658</v>
      </c>
      <c r="E62" s="206"/>
      <c r="F62" s="206"/>
      <c r="G62" s="206"/>
      <c r="H62" s="206"/>
      <c r="I62" s="206"/>
    </row>
    <row r="63" spans="1:9" ht="30" x14ac:dyDescent="0.25">
      <c r="A63" s="243">
        <v>55</v>
      </c>
      <c r="B63" s="198" t="s">
        <v>683</v>
      </c>
      <c r="C63" s="204"/>
      <c r="D63" s="207" t="s">
        <v>1857</v>
      </c>
      <c r="E63" s="206"/>
      <c r="F63" s="206"/>
      <c r="G63" s="206"/>
      <c r="H63" s="206"/>
      <c r="I63" s="206"/>
    </row>
    <row r="64" spans="1:9" x14ac:dyDescent="0.25">
      <c r="A64" s="243">
        <v>56</v>
      </c>
      <c r="B64" s="198" t="s">
        <v>684</v>
      </c>
      <c r="C64" s="204"/>
      <c r="D64" s="205" t="s">
        <v>663</v>
      </c>
      <c r="E64" s="206"/>
      <c r="F64" s="206"/>
      <c r="G64" s="206"/>
      <c r="H64" s="206"/>
      <c r="I64" s="206"/>
    </row>
    <row r="65" spans="1:9" x14ac:dyDescent="0.25">
      <c r="B65" s="195"/>
    </row>
    <row r="66" spans="1:9" x14ac:dyDescent="0.25">
      <c r="B66" s="199" t="s">
        <v>617</v>
      </c>
      <c r="C66" s="203" t="s">
        <v>67</v>
      </c>
      <c r="D66" s="418" t="s">
        <v>618</v>
      </c>
      <c r="E66" s="441" t="s">
        <v>619</v>
      </c>
      <c r="F66" s="441"/>
      <c r="G66" s="417" t="s">
        <v>620</v>
      </c>
      <c r="H66" s="417" t="s">
        <v>622</v>
      </c>
      <c r="I66" s="417" t="s">
        <v>621</v>
      </c>
    </row>
    <row r="67" spans="1:9" x14ac:dyDescent="0.25">
      <c r="B67" s="246"/>
      <c r="C67" s="247"/>
      <c r="D67" s="248"/>
      <c r="E67" s="249"/>
      <c r="F67" s="249"/>
      <c r="G67" s="249"/>
      <c r="H67" s="249"/>
      <c r="I67" s="249"/>
    </row>
    <row r="68" spans="1:9" ht="45" x14ac:dyDescent="0.25">
      <c r="A68" s="243">
        <v>57</v>
      </c>
      <c r="B68" s="198" t="s">
        <v>691</v>
      </c>
      <c r="C68" s="204"/>
      <c r="D68" s="196" t="s">
        <v>690</v>
      </c>
      <c r="E68" s="206"/>
      <c r="F68" s="206"/>
      <c r="G68" s="206"/>
      <c r="H68" s="206"/>
      <c r="I68" s="206"/>
    </row>
    <row r="69" spans="1:9" x14ac:dyDescent="0.25">
      <c r="B69" s="195"/>
    </row>
    <row r="70" spans="1:9" x14ac:dyDescent="0.25">
      <c r="B70" s="199" t="s">
        <v>617</v>
      </c>
      <c r="C70" s="203" t="s">
        <v>64</v>
      </c>
      <c r="D70" s="417" t="s">
        <v>618</v>
      </c>
      <c r="E70" s="442" t="s">
        <v>619</v>
      </c>
      <c r="F70" s="442"/>
      <c r="G70" s="417" t="s">
        <v>620</v>
      </c>
      <c r="H70" s="417" t="s">
        <v>622</v>
      </c>
      <c r="I70" s="417" t="s">
        <v>621</v>
      </c>
    </row>
    <row r="71" spans="1:9" x14ac:dyDescent="0.25">
      <c r="B71" s="250" t="s">
        <v>696</v>
      </c>
    </row>
    <row r="72" spans="1:9" ht="60" x14ac:dyDescent="0.25">
      <c r="A72" s="243">
        <v>58</v>
      </c>
      <c r="B72" s="224" t="s">
        <v>1005</v>
      </c>
      <c r="C72" s="225"/>
      <c r="D72" s="226"/>
      <c r="E72" s="227" t="s">
        <v>708</v>
      </c>
      <c r="F72" s="228" t="s">
        <v>1006</v>
      </c>
      <c r="G72" s="226"/>
      <c r="H72" s="226"/>
      <c r="I72" s="226"/>
    </row>
    <row r="73" spans="1:9" ht="45" x14ac:dyDescent="0.25">
      <c r="A73" s="243">
        <v>59</v>
      </c>
      <c r="B73" s="224" t="s">
        <v>692</v>
      </c>
      <c r="C73" s="225"/>
      <c r="D73" s="226"/>
      <c r="E73" s="227" t="s">
        <v>708</v>
      </c>
      <c r="F73" s="228" t="s">
        <v>707</v>
      </c>
      <c r="G73" s="226"/>
      <c r="H73" s="226"/>
      <c r="I73" s="226"/>
    </row>
    <row r="74" spans="1:9" x14ac:dyDescent="0.25">
      <c r="A74" s="243">
        <v>60</v>
      </c>
      <c r="B74" s="419" t="s">
        <v>693</v>
      </c>
      <c r="C74" s="229"/>
      <c r="D74" s="230"/>
      <c r="E74" s="231" t="s">
        <v>708</v>
      </c>
      <c r="F74" s="232" t="s">
        <v>704</v>
      </c>
      <c r="G74" s="230"/>
      <c r="H74" s="230"/>
      <c r="I74" s="230"/>
    </row>
    <row r="75" spans="1:9" x14ac:dyDescent="0.25">
      <c r="A75" s="243">
        <v>61</v>
      </c>
      <c r="B75" s="419" t="s">
        <v>694</v>
      </c>
      <c r="C75" s="229"/>
      <c r="D75" s="230"/>
      <c r="E75" s="231" t="s">
        <v>708</v>
      </c>
      <c r="F75" s="232" t="s">
        <v>8</v>
      </c>
      <c r="G75" s="226"/>
      <c r="H75" s="226"/>
      <c r="I75" s="226" t="s">
        <v>8</v>
      </c>
    </row>
    <row r="76" spans="1:9" ht="60" x14ac:dyDescent="0.25">
      <c r="A76" s="243">
        <v>62</v>
      </c>
      <c r="B76" s="233" t="s">
        <v>709</v>
      </c>
      <c r="C76" s="234"/>
      <c r="D76" s="235"/>
      <c r="E76" s="236" t="s">
        <v>708</v>
      </c>
      <c r="F76" s="237" t="s">
        <v>710</v>
      </c>
      <c r="G76" s="235"/>
      <c r="H76" s="235"/>
      <c r="I76" s="235"/>
    </row>
    <row r="77" spans="1:9" x14ac:dyDescent="0.25">
      <c r="A77" s="243">
        <v>63</v>
      </c>
      <c r="B77" s="224" t="s">
        <v>695</v>
      </c>
      <c r="C77" s="225"/>
      <c r="D77" s="226"/>
      <c r="E77" s="227" t="s">
        <v>708</v>
      </c>
      <c r="F77" s="228" t="s">
        <v>705</v>
      </c>
      <c r="G77" s="226"/>
      <c r="H77" s="226"/>
      <c r="I77" s="226" t="s">
        <v>8</v>
      </c>
    </row>
    <row r="78" spans="1:9" ht="30" x14ac:dyDescent="0.25">
      <c r="A78" s="243">
        <v>64</v>
      </c>
      <c r="B78" s="419" t="s">
        <v>697</v>
      </c>
      <c r="C78" s="229"/>
      <c r="D78" s="230"/>
      <c r="E78" s="231" t="s">
        <v>700</v>
      </c>
      <c r="F78" s="232" t="s">
        <v>120</v>
      </c>
      <c r="G78" s="230"/>
      <c r="H78" s="230"/>
      <c r="I78" s="230"/>
    </row>
    <row r="79" spans="1:9" ht="30" x14ac:dyDescent="0.25">
      <c r="A79" s="243">
        <v>65</v>
      </c>
      <c r="B79" s="419" t="s">
        <v>698</v>
      </c>
      <c r="C79" s="229"/>
      <c r="D79" s="230"/>
      <c r="E79" s="231" t="s">
        <v>700</v>
      </c>
      <c r="F79" s="232" t="s">
        <v>706</v>
      </c>
      <c r="G79" s="230"/>
      <c r="H79" s="230"/>
      <c r="I79" s="230"/>
    </row>
    <row r="80" spans="1:9" ht="30" x14ac:dyDescent="0.25">
      <c r="A80" s="243">
        <v>66</v>
      </c>
      <c r="B80" s="419" t="s">
        <v>699</v>
      </c>
      <c r="C80" s="229"/>
      <c r="D80" s="230"/>
      <c r="E80" s="231" t="s">
        <v>700</v>
      </c>
      <c r="F80" s="232"/>
      <c r="G80" s="230"/>
      <c r="H80" s="230"/>
      <c r="I80" s="230"/>
    </row>
    <row r="81" spans="1:9" x14ac:dyDescent="0.25">
      <c r="A81" s="243">
        <v>67</v>
      </c>
      <c r="B81" s="419" t="s">
        <v>701</v>
      </c>
      <c r="C81" s="229"/>
      <c r="D81" s="230"/>
      <c r="E81" s="231" t="s">
        <v>700</v>
      </c>
      <c r="F81" s="232"/>
      <c r="G81" s="230"/>
      <c r="H81" s="230"/>
      <c r="I81" s="230"/>
    </row>
    <row r="82" spans="1:9" x14ac:dyDescent="0.25">
      <c r="A82" s="243">
        <v>68</v>
      </c>
      <c r="B82" s="419" t="s">
        <v>702</v>
      </c>
      <c r="C82" s="229"/>
      <c r="D82" s="230"/>
      <c r="E82" s="231" t="s">
        <v>700</v>
      </c>
      <c r="F82" s="232"/>
      <c r="G82" s="230"/>
      <c r="H82" s="230"/>
      <c r="I82" s="230"/>
    </row>
    <row r="83" spans="1:9" x14ac:dyDescent="0.25">
      <c r="A83" s="243">
        <v>69</v>
      </c>
      <c r="B83" s="233" t="s">
        <v>703</v>
      </c>
      <c r="C83" s="234"/>
      <c r="D83" s="235"/>
      <c r="E83" s="236" t="s">
        <v>700</v>
      </c>
      <c r="F83" s="237" t="s">
        <v>387</v>
      </c>
      <c r="G83" s="235"/>
      <c r="H83" s="235"/>
      <c r="I83" s="235"/>
    </row>
    <row r="84" spans="1:9" ht="30" x14ac:dyDescent="0.25">
      <c r="A84" s="243">
        <v>70</v>
      </c>
      <c r="B84" s="419" t="s">
        <v>723</v>
      </c>
      <c r="C84" s="229"/>
      <c r="D84" s="230"/>
      <c r="E84" s="231" t="s">
        <v>700</v>
      </c>
      <c r="F84" s="232" t="s">
        <v>724</v>
      </c>
      <c r="G84" s="230"/>
      <c r="H84" s="230"/>
      <c r="I84" s="230"/>
    </row>
    <row r="85" spans="1:9" ht="30" x14ac:dyDescent="0.25">
      <c r="A85" s="243">
        <v>71</v>
      </c>
      <c r="B85" s="233" t="s">
        <v>725</v>
      </c>
      <c r="C85" s="234"/>
      <c r="D85" s="235"/>
      <c r="E85" s="236" t="s">
        <v>700</v>
      </c>
      <c r="F85" s="237" t="s">
        <v>733</v>
      </c>
      <c r="G85" s="235"/>
      <c r="H85" s="235"/>
      <c r="I85" s="235"/>
    </row>
    <row r="86" spans="1:9" x14ac:dyDescent="0.25">
      <c r="A86" s="243">
        <v>72</v>
      </c>
      <c r="B86" s="419" t="s">
        <v>726</v>
      </c>
      <c r="C86" s="229"/>
      <c r="D86" s="230"/>
      <c r="E86" s="231" t="s">
        <v>700</v>
      </c>
      <c r="F86" s="232" t="s">
        <v>622</v>
      </c>
      <c r="G86" s="230"/>
      <c r="H86" s="230"/>
      <c r="I86" s="230"/>
    </row>
    <row r="87" spans="1:9" x14ac:dyDescent="0.25">
      <c r="A87" s="243">
        <v>73</v>
      </c>
      <c r="B87" s="419" t="s">
        <v>727</v>
      </c>
      <c r="C87" s="229"/>
      <c r="D87" s="230"/>
      <c r="E87" s="231" t="s">
        <v>700</v>
      </c>
      <c r="F87" s="232" t="s">
        <v>14</v>
      </c>
      <c r="G87" s="230"/>
      <c r="H87" s="230"/>
      <c r="I87" s="230"/>
    </row>
    <row r="88" spans="1:9" x14ac:dyDescent="0.25">
      <c r="A88" s="243">
        <v>74</v>
      </c>
      <c r="B88" s="233" t="s">
        <v>767</v>
      </c>
      <c r="C88" s="234"/>
      <c r="D88" s="235"/>
      <c r="E88" s="236" t="s">
        <v>700</v>
      </c>
      <c r="F88" s="237" t="s">
        <v>729</v>
      </c>
      <c r="G88" s="230"/>
      <c r="H88" s="230"/>
      <c r="I88" s="230"/>
    </row>
    <row r="89" spans="1:9" ht="30" x14ac:dyDescent="0.25">
      <c r="A89" s="243">
        <v>75</v>
      </c>
      <c r="B89" s="233" t="s">
        <v>728</v>
      </c>
      <c r="C89" s="234"/>
      <c r="D89" s="235"/>
      <c r="E89" s="236" t="s">
        <v>700</v>
      </c>
      <c r="F89" s="237" t="s">
        <v>729</v>
      </c>
      <c r="G89" s="230"/>
      <c r="H89" s="230"/>
      <c r="I89" s="230"/>
    </row>
    <row r="90" spans="1:9" ht="30" x14ac:dyDescent="0.25">
      <c r="A90" s="243">
        <v>76</v>
      </c>
      <c r="B90" s="419" t="s">
        <v>730</v>
      </c>
      <c r="C90" s="229"/>
      <c r="D90" s="230"/>
      <c r="E90" s="231" t="s">
        <v>700</v>
      </c>
      <c r="F90" s="232"/>
      <c r="G90" s="230"/>
      <c r="H90" s="230"/>
      <c r="I90" s="230"/>
    </row>
    <row r="91" spans="1:9" ht="45" x14ac:dyDescent="0.25">
      <c r="A91" s="243">
        <v>77</v>
      </c>
      <c r="B91" s="419" t="s">
        <v>731</v>
      </c>
      <c r="C91" s="229"/>
      <c r="D91" s="230"/>
      <c r="E91" s="231" t="s">
        <v>700</v>
      </c>
      <c r="F91" s="232" t="s">
        <v>741</v>
      </c>
      <c r="G91" s="230"/>
      <c r="H91" s="230"/>
      <c r="I91" s="230"/>
    </row>
    <row r="92" spans="1:9" x14ac:dyDescent="0.25">
      <c r="A92" s="243">
        <v>78</v>
      </c>
      <c r="B92" s="233" t="s">
        <v>732</v>
      </c>
      <c r="C92" s="234"/>
      <c r="D92" s="235"/>
      <c r="E92" s="236" t="s">
        <v>700</v>
      </c>
      <c r="F92" s="237" t="s">
        <v>734</v>
      </c>
      <c r="G92" s="235"/>
      <c r="H92" s="235"/>
      <c r="I92" s="235"/>
    </row>
    <row r="93" spans="1:9" x14ac:dyDescent="0.25">
      <c r="A93" s="243">
        <v>79</v>
      </c>
      <c r="B93" s="419" t="s">
        <v>735</v>
      </c>
      <c r="C93" s="229"/>
      <c r="D93" s="230"/>
      <c r="E93" s="231" t="s">
        <v>700</v>
      </c>
      <c r="F93" s="232" t="s">
        <v>736</v>
      </c>
      <c r="G93" s="230"/>
      <c r="H93" s="230"/>
      <c r="I93" s="230"/>
    </row>
    <row r="94" spans="1:9" x14ac:dyDescent="0.25">
      <c r="A94" s="243">
        <v>80</v>
      </c>
      <c r="B94" s="419" t="s">
        <v>737</v>
      </c>
      <c r="C94" s="229"/>
      <c r="D94" s="230"/>
      <c r="E94" s="231" t="s">
        <v>700</v>
      </c>
      <c r="F94" s="232" t="s">
        <v>738</v>
      </c>
      <c r="G94" s="230"/>
      <c r="H94" s="230"/>
      <c r="I94" s="230"/>
    </row>
    <row r="95" spans="1:9" ht="30" x14ac:dyDescent="0.25">
      <c r="A95" s="243">
        <v>81</v>
      </c>
      <c r="B95" s="419" t="s">
        <v>739</v>
      </c>
      <c r="C95" s="229"/>
      <c r="D95" s="230"/>
      <c r="E95" s="231" t="s">
        <v>700</v>
      </c>
      <c r="F95" s="232" t="s">
        <v>58</v>
      </c>
      <c r="G95" s="230"/>
      <c r="H95" s="230"/>
      <c r="I95" s="230"/>
    </row>
    <row r="96" spans="1:9" x14ac:dyDescent="0.25">
      <c r="A96" s="243">
        <v>82</v>
      </c>
      <c r="B96" s="419" t="s">
        <v>740</v>
      </c>
      <c r="C96" s="229"/>
      <c r="D96" s="230"/>
      <c r="E96" s="231" t="s">
        <v>700</v>
      </c>
      <c r="F96" s="232"/>
      <c r="G96" s="230"/>
      <c r="H96" s="230"/>
      <c r="I96" s="230"/>
    </row>
    <row r="97" spans="1:9" x14ac:dyDescent="0.25">
      <c r="A97" s="243">
        <v>83</v>
      </c>
      <c r="B97" s="233" t="s">
        <v>742</v>
      </c>
      <c r="C97" s="234"/>
      <c r="D97" s="235"/>
      <c r="E97" s="236" t="s">
        <v>700</v>
      </c>
      <c r="F97" s="237" t="s">
        <v>729</v>
      </c>
      <c r="G97" s="235"/>
      <c r="H97" s="235"/>
      <c r="I97" s="235"/>
    </row>
    <row r="98" spans="1:9" x14ac:dyDescent="0.25">
      <c r="A98" s="243">
        <v>84</v>
      </c>
      <c r="B98" s="419" t="s">
        <v>744</v>
      </c>
      <c r="C98" s="229"/>
      <c r="D98" s="230"/>
      <c r="E98" s="231" t="s">
        <v>743</v>
      </c>
      <c r="F98" s="232"/>
      <c r="G98" s="230"/>
      <c r="H98" s="230"/>
      <c r="I98" s="230"/>
    </row>
    <row r="99" spans="1:9" x14ac:dyDescent="0.25">
      <c r="A99" s="243">
        <v>85</v>
      </c>
      <c r="B99" s="419" t="s">
        <v>745</v>
      </c>
      <c r="C99" s="229"/>
      <c r="D99" s="230"/>
      <c r="E99" s="231" t="s">
        <v>743</v>
      </c>
      <c r="F99" s="232"/>
      <c r="G99" s="230"/>
      <c r="H99" s="230"/>
      <c r="I99" s="230"/>
    </row>
    <row r="100" spans="1:9" ht="180" x14ac:dyDescent="0.25">
      <c r="A100" s="243">
        <v>86</v>
      </c>
      <c r="B100" s="233" t="s">
        <v>1012</v>
      </c>
      <c r="C100" s="234"/>
      <c r="D100" s="235"/>
      <c r="E100" s="236" t="s">
        <v>743</v>
      </c>
      <c r="F100" s="237" t="s">
        <v>779</v>
      </c>
      <c r="G100" s="235" t="s">
        <v>780</v>
      </c>
      <c r="H100" s="235" t="s">
        <v>817</v>
      </c>
      <c r="I100" s="237" t="s">
        <v>893</v>
      </c>
    </row>
    <row r="101" spans="1:9" ht="30" x14ac:dyDescent="0.25">
      <c r="A101" s="243">
        <v>87</v>
      </c>
      <c r="B101" s="419" t="s">
        <v>746</v>
      </c>
      <c r="C101" s="229"/>
      <c r="D101" s="230"/>
      <c r="E101" s="231" t="s">
        <v>743</v>
      </c>
      <c r="F101" s="232"/>
      <c r="G101" s="230"/>
      <c r="H101" s="230"/>
      <c r="I101" s="230"/>
    </row>
    <row r="102" spans="1:9" ht="30" x14ac:dyDescent="0.25">
      <c r="A102" s="243">
        <v>88</v>
      </c>
      <c r="B102" s="233" t="s">
        <v>769</v>
      </c>
      <c r="C102" s="234"/>
      <c r="D102" s="235"/>
      <c r="E102" s="236" t="s">
        <v>743</v>
      </c>
      <c r="F102" s="237"/>
      <c r="G102" s="235"/>
      <c r="H102" s="235"/>
      <c r="I102" s="235"/>
    </row>
    <row r="103" spans="1:9" ht="30" x14ac:dyDescent="0.25">
      <c r="A103" s="243">
        <v>89</v>
      </c>
      <c r="B103" s="233" t="s">
        <v>747</v>
      </c>
      <c r="C103" s="234"/>
      <c r="D103" s="235"/>
      <c r="E103" s="236" t="s">
        <v>743</v>
      </c>
      <c r="F103" s="237"/>
      <c r="G103" s="235"/>
      <c r="H103" s="235" t="s">
        <v>807</v>
      </c>
      <c r="I103" s="235"/>
    </row>
    <row r="104" spans="1:9" ht="45" x14ac:dyDescent="0.25">
      <c r="A104" s="243">
        <v>90</v>
      </c>
      <c r="B104" s="419" t="s">
        <v>748</v>
      </c>
      <c r="C104" s="229"/>
      <c r="D104" s="230"/>
      <c r="E104" s="231" t="s">
        <v>743</v>
      </c>
      <c r="F104" s="232"/>
      <c r="G104" s="226" t="s">
        <v>781</v>
      </c>
      <c r="H104" s="230"/>
      <c r="I104" s="235" t="s">
        <v>935</v>
      </c>
    </row>
    <row r="105" spans="1:9" ht="30" x14ac:dyDescent="0.25">
      <c r="A105" s="243">
        <v>91</v>
      </c>
      <c r="B105" s="233" t="s">
        <v>1858</v>
      </c>
      <c r="C105" s="234"/>
      <c r="D105" s="235"/>
      <c r="E105" s="236" t="s">
        <v>743</v>
      </c>
      <c r="F105" s="237" t="s">
        <v>779</v>
      </c>
      <c r="G105" s="235" t="s">
        <v>778</v>
      </c>
      <c r="H105" s="235" t="s">
        <v>826</v>
      </c>
      <c r="I105" s="235"/>
    </row>
    <row r="106" spans="1:9" ht="45" x14ac:dyDescent="0.25">
      <c r="A106" s="243">
        <v>92</v>
      </c>
      <c r="B106" s="233" t="s">
        <v>768</v>
      </c>
      <c r="C106" s="234"/>
      <c r="D106" s="235"/>
      <c r="E106" s="236" t="s">
        <v>743</v>
      </c>
      <c r="F106" s="237"/>
      <c r="G106" s="235"/>
      <c r="H106" s="235"/>
      <c r="I106" s="238"/>
    </row>
    <row r="107" spans="1:9" x14ac:dyDescent="0.25">
      <c r="A107" s="243">
        <v>93</v>
      </c>
      <c r="B107" s="233" t="s">
        <v>1011</v>
      </c>
      <c r="C107" s="234"/>
      <c r="D107" s="235"/>
      <c r="E107" s="236" t="s">
        <v>743</v>
      </c>
      <c r="F107" s="237"/>
      <c r="G107" s="235"/>
      <c r="H107" s="235" t="s">
        <v>800</v>
      </c>
      <c r="I107" s="237"/>
    </row>
    <row r="108" spans="1:9" ht="45" x14ac:dyDescent="0.25">
      <c r="A108" s="243">
        <v>94</v>
      </c>
      <c r="B108" s="233" t="s">
        <v>749</v>
      </c>
      <c r="C108" s="234"/>
      <c r="D108" s="235"/>
      <c r="E108" s="236" t="s">
        <v>743</v>
      </c>
      <c r="F108" s="237"/>
      <c r="G108" s="235"/>
      <c r="H108" s="235" t="s">
        <v>792</v>
      </c>
      <c r="I108" s="237" t="s">
        <v>877</v>
      </c>
    </row>
    <row r="109" spans="1:9" ht="30" x14ac:dyDescent="0.25">
      <c r="A109" s="243">
        <v>95</v>
      </c>
      <c r="B109" s="233" t="s">
        <v>750</v>
      </c>
      <c r="C109" s="234"/>
      <c r="D109" s="235"/>
      <c r="E109" s="236" t="s">
        <v>743</v>
      </c>
      <c r="F109" s="237"/>
      <c r="G109" s="235"/>
      <c r="H109" s="235" t="s">
        <v>794</v>
      </c>
      <c r="I109" s="235"/>
    </row>
    <row r="110" spans="1:9" ht="45" x14ac:dyDescent="0.25">
      <c r="A110" s="243">
        <v>96</v>
      </c>
      <c r="B110" s="233" t="s">
        <v>1859</v>
      </c>
      <c r="C110" s="234"/>
      <c r="D110" s="235"/>
      <c r="E110" s="236" t="s">
        <v>743</v>
      </c>
      <c r="F110" s="237" t="s">
        <v>1021</v>
      </c>
      <c r="G110" s="235" t="s">
        <v>777</v>
      </c>
      <c r="H110" s="235" t="s">
        <v>828</v>
      </c>
      <c r="I110" s="235"/>
    </row>
    <row r="111" spans="1:9" x14ac:dyDescent="0.25">
      <c r="A111" s="243">
        <v>97</v>
      </c>
      <c r="B111" s="419" t="s">
        <v>751</v>
      </c>
      <c r="C111" s="229"/>
      <c r="D111" s="230"/>
      <c r="E111" s="231" t="s">
        <v>743</v>
      </c>
      <c r="F111" s="232"/>
      <c r="G111" s="230"/>
      <c r="H111" s="230"/>
      <c r="I111" s="230"/>
    </row>
    <row r="112" spans="1:9" ht="30" x14ac:dyDescent="0.25">
      <c r="A112" s="243">
        <v>98</v>
      </c>
      <c r="B112" s="233" t="s">
        <v>1022</v>
      </c>
      <c r="C112" s="234"/>
      <c r="D112" s="235"/>
      <c r="E112" s="236" t="s">
        <v>743</v>
      </c>
      <c r="F112" s="232"/>
      <c r="G112" s="230"/>
      <c r="H112" s="230"/>
      <c r="I112" s="230"/>
    </row>
    <row r="113" spans="1:9" ht="45" x14ac:dyDescent="0.25">
      <c r="A113" s="243">
        <v>99</v>
      </c>
      <c r="B113" s="419" t="s">
        <v>752</v>
      </c>
      <c r="C113" s="229"/>
      <c r="D113" s="230"/>
      <c r="E113" s="231" t="s">
        <v>743</v>
      </c>
      <c r="F113" s="232"/>
      <c r="G113" s="230"/>
      <c r="H113" s="230"/>
      <c r="I113" s="230"/>
    </row>
    <row r="114" spans="1:9" x14ac:dyDescent="0.25">
      <c r="A114" s="243">
        <v>100</v>
      </c>
      <c r="B114" s="233" t="s">
        <v>770</v>
      </c>
      <c r="C114" s="234"/>
      <c r="D114" s="235"/>
      <c r="E114" s="236" t="s">
        <v>743</v>
      </c>
      <c r="F114" s="237"/>
      <c r="G114" s="235"/>
      <c r="H114" s="235"/>
      <c r="I114" s="235"/>
    </row>
    <row r="115" spans="1:9" ht="30" x14ac:dyDescent="0.25">
      <c r="A115" s="243">
        <v>101</v>
      </c>
      <c r="B115" s="419" t="s">
        <v>753</v>
      </c>
      <c r="C115" s="229"/>
      <c r="D115" s="230"/>
      <c r="E115" s="231" t="s">
        <v>743</v>
      </c>
      <c r="F115" s="232"/>
      <c r="G115" s="230"/>
      <c r="H115" s="230"/>
      <c r="I115" s="230"/>
    </row>
    <row r="116" spans="1:9" ht="30" x14ac:dyDescent="0.25">
      <c r="A116" s="243">
        <v>102</v>
      </c>
      <c r="B116" s="419" t="s">
        <v>754</v>
      </c>
      <c r="C116" s="229"/>
      <c r="D116" s="230"/>
      <c r="E116" s="231" t="s">
        <v>743</v>
      </c>
      <c r="F116" s="232"/>
      <c r="G116" s="230"/>
      <c r="H116" s="230"/>
      <c r="I116" s="230"/>
    </row>
    <row r="117" spans="1:9" x14ac:dyDescent="0.25">
      <c r="A117" s="243">
        <v>103</v>
      </c>
      <c r="B117" s="419" t="s">
        <v>755</v>
      </c>
      <c r="C117" s="229"/>
      <c r="D117" s="230"/>
      <c r="E117" s="231" t="s">
        <v>743</v>
      </c>
      <c r="F117" s="232"/>
      <c r="G117" s="230"/>
      <c r="H117" s="230"/>
      <c r="I117" s="230"/>
    </row>
    <row r="118" spans="1:9" x14ac:dyDescent="0.25">
      <c r="A118" s="243">
        <v>104</v>
      </c>
      <c r="B118" s="233" t="s">
        <v>756</v>
      </c>
      <c r="C118" s="234"/>
      <c r="D118" s="235"/>
      <c r="E118" s="236" t="s">
        <v>743</v>
      </c>
      <c r="F118" s="237"/>
      <c r="G118" s="235"/>
      <c r="H118" s="235"/>
      <c r="I118" s="235"/>
    </row>
    <row r="119" spans="1:9" x14ac:dyDescent="0.25">
      <c r="A119" s="243">
        <v>105</v>
      </c>
      <c r="B119" s="419" t="s">
        <v>757</v>
      </c>
      <c r="C119" s="229"/>
      <c r="D119" s="230"/>
      <c r="E119" s="231" t="s">
        <v>743</v>
      </c>
      <c r="F119" s="232"/>
      <c r="G119" s="230"/>
      <c r="H119" s="230"/>
      <c r="I119" s="230"/>
    </row>
    <row r="120" spans="1:9" ht="30" x14ac:dyDescent="0.25">
      <c r="A120" s="243">
        <v>106</v>
      </c>
      <c r="B120" s="233" t="s">
        <v>758</v>
      </c>
      <c r="C120" s="234"/>
      <c r="D120" s="235"/>
      <c r="E120" s="236" t="s">
        <v>743</v>
      </c>
      <c r="F120" s="237" t="s">
        <v>782</v>
      </c>
      <c r="G120" s="235"/>
      <c r="H120" s="235"/>
      <c r="I120" s="235"/>
    </row>
    <row r="121" spans="1:9" x14ac:dyDescent="0.25">
      <c r="A121" s="243">
        <v>107</v>
      </c>
      <c r="B121" s="419" t="s">
        <v>759</v>
      </c>
      <c r="C121" s="229"/>
      <c r="D121" s="230"/>
      <c r="E121" s="231" t="s">
        <v>743</v>
      </c>
      <c r="F121" s="232"/>
      <c r="G121" s="230"/>
      <c r="H121" s="230"/>
      <c r="I121" s="230"/>
    </row>
    <row r="122" spans="1:9" x14ac:dyDescent="0.25">
      <c r="A122" s="243">
        <v>108</v>
      </c>
      <c r="B122" s="233" t="s">
        <v>760</v>
      </c>
      <c r="C122" s="234"/>
      <c r="D122" s="235"/>
      <c r="E122" s="236" t="s">
        <v>743</v>
      </c>
      <c r="F122" s="237"/>
      <c r="G122" s="235"/>
      <c r="H122" s="235"/>
      <c r="I122" s="235"/>
    </row>
    <row r="123" spans="1:9" x14ac:dyDescent="0.25">
      <c r="A123" s="243">
        <v>109</v>
      </c>
      <c r="B123" s="419" t="s">
        <v>761</v>
      </c>
      <c r="C123" s="234"/>
      <c r="D123" s="235"/>
      <c r="E123" s="231" t="s">
        <v>743</v>
      </c>
      <c r="F123" s="237"/>
      <c r="G123" s="235"/>
      <c r="H123" s="235"/>
      <c r="I123" s="235"/>
    </row>
    <row r="124" spans="1:9" x14ac:dyDescent="0.25">
      <c r="A124" s="243">
        <v>110</v>
      </c>
      <c r="B124" s="419" t="s">
        <v>762</v>
      </c>
      <c r="C124" s="229"/>
      <c r="D124" s="230"/>
      <c r="E124" s="231" t="s">
        <v>743</v>
      </c>
      <c r="F124" s="232"/>
      <c r="G124" s="230"/>
      <c r="H124" s="230"/>
      <c r="I124" s="230"/>
    </row>
    <row r="125" spans="1:9" x14ac:dyDescent="0.25">
      <c r="A125" s="243">
        <v>111</v>
      </c>
      <c r="B125" s="419" t="s">
        <v>763</v>
      </c>
      <c r="C125" s="229"/>
      <c r="D125" s="230"/>
      <c r="E125" s="231" t="s">
        <v>743</v>
      </c>
      <c r="F125" s="232"/>
      <c r="G125" s="230"/>
      <c r="H125" s="230"/>
      <c r="I125" s="230"/>
    </row>
    <row r="126" spans="1:9" x14ac:dyDescent="0.25">
      <c r="A126" s="243">
        <v>112</v>
      </c>
      <c r="B126" s="419" t="s">
        <v>764</v>
      </c>
      <c r="C126" s="229"/>
      <c r="D126" s="230"/>
      <c r="E126" s="231" t="s">
        <v>743</v>
      </c>
      <c r="F126" s="232"/>
      <c r="G126" s="230"/>
      <c r="H126" s="230"/>
      <c r="I126" s="230"/>
    </row>
    <row r="127" spans="1:9" ht="75" x14ac:dyDescent="0.25">
      <c r="A127" s="243">
        <v>113</v>
      </c>
      <c r="B127" s="233" t="s">
        <v>895</v>
      </c>
      <c r="C127" s="234"/>
      <c r="D127" s="235"/>
      <c r="E127" s="236" t="s">
        <v>743</v>
      </c>
      <c r="F127" s="237"/>
      <c r="G127" s="235"/>
      <c r="H127" s="235"/>
      <c r="I127" s="237" t="s">
        <v>896</v>
      </c>
    </row>
    <row r="128" spans="1:9" ht="30" x14ac:dyDescent="0.25">
      <c r="A128" s="243">
        <v>114</v>
      </c>
      <c r="B128" s="419" t="s">
        <v>765</v>
      </c>
      <c r="C128" s="229"/>
      <c r="D128" s="230"/>
      <c r="E128" s="231" t="s">
        <v>766</v>
      </c>
      <c r="F128" s="232"/>
      <c r="G128" s="230"/>
      <c r="H128" s="230"/>
      <c r="I128" s="230"/>
    </row>
    <row r="129" spans="1:9" ht="45" x14ac:dyDescent="0.25">
      <c r="A129" s="243">
        <v>115</v>
      </c>
      <c r="B129" s="233" t="s">
        <v>1004</v>
      </c>
      <c r="C129" s="229"/>
      <c r="D129" s="230"/>
      <c r="E129" s="236" t="s">
        <v>766</v>
      </c>
      <c r="F129" s="232" t="s">
        <v>1003</v>
      </c>
      <c r="G129" s="230"/>
      <c r="H129" s="230"/>
      <c r="I129" s="230"/>
    </row>
    <row r="130" spans="1:9" ht="81" customHeight="1" x14ac:dyDescent="0.25">
      <c r="B130" s="443" t="s">
        <v>771</v>
      </c>
      <c r="C130" s="443"/>
      <c r="D130" s="443"/>
      <c r="E130" s="443"/>
      <c r="F130" s="443"/>
      <c r="G130" s="443"/>
      <c r="H130" s="443"/>
      <c r="I130" s="443"/>
    </row>
    <row r="131" spans="1:9" x14ac:dyDescent="0.25">
      <c r="B131" s="201"/>
      <c r="C131" s="242"/>
      <c r="D131" s="243"/>
      <c r="E131" s="244"/>
      <c r="F131" s="244"/>
      <c r="G131" s="243"/>
      <c r="H131" s="243"/>
      <c r="I131" s="243"/>
    </row>
    <row r="132" spans="1:9" x14ac:dyDescent="0.25">
      <c r="B132" s="199" t="s">
        <v>617</v>
      </c>
      <c r="C132" s="203" t="s">
        <v>65</v>
      </c>
      <c r="D132" s="417" t="s">
        <v>618</v>
      </c>
      <c r="E132" s="442" t="s">
        <v>619</v>
      </c>
      <c r="F132" s="442"/>
      <c r="G132" s="417" t="s">
        <v>620</v>
      </c>
      <c r="H132" s="417" t="s">
        <v>622</v>
      </c>
      <c r="I132" s="417" t="s">
        <v>621</v>
      </c>
    </row>
    <row r="133" spans="1:9" x14ac:dyDescent="0.25">
      <c r="B133" s="444" t="s">
        <v>696</v>
      </c>
      <c r="C133" s="444"/>
      <c r="D133" s="444"/>
      <c r="E133" s="444"/>
      <c r="F133" s="444"/>
      <c r="G133" s="444"/>
      <c r="H133" s="444"/>
      <c r="I133" s="444"/>
    </row>
    <row r="134" spans="1:9" ht="60" x14ac:dyDescent="0.25">
      <c r="A134" s="243">
        <v>116</v>
      </c>
      <c r="B134" s="233" t="s">
        <v>772</v>
      </c>
      <c r="C134" s="234"/>
      <c r="D134" s="235"/>
      <c r="E134" s="235"/>
      <c r="F134" s="237" t="s">
        <v>773</v>
      </c>
      <c r="G134" s="235"/>
      <c r="H134" s="235"/>
      <c r="I134" s="235"/>
    </row>
    <row r="135" spans="1:9" ht="30" x14ac:dyDescent="0.25">
      <c r="A135" s="243">
        <v>117</v>
      </c>
      <c r="B135" s="233" t="s">
        <v>1007</v>
      </c>
      <c r="C135" s="234"/>
      <c r="D135" s="235"/>
      <c r="E135" s="235"/>
      <c r="F135" s="237" t="s">
        <v>774</v>
      </c>
      <c r="G135" s="235"/>
      <c r="H135" s="235"/>
      <c r="I135" s="235"/>
    </row>
    <row r="136" spans="1:9" x14ac:dyDescent="0.25">
      <c r="A136" s="243">
        <v>118</v>
      </c>
      <c r="B136" s="419" t="s">
        <v>775</v>
      </c>
      <c r="C136" s="229"/>
      <c r="D136" s="230"/>
      <c r="E136" s="230"/>
      <c r="F136" s="232" t="s">
        <v>622</v>
      </c>
      <c r="G136" s="230"/>
      <c r="H136" s="230"/>
      <c r="I136" s="230"/>
    </row>
    <row r="137" spans="1:9" ht="30" x14ac:dyDescent="0.25">
      <c r="A137" s="243">
        <v>119</v>
      </c>
      <c r="B137" s="419" t="s">
        <v>776</v>
      </c>
      <c r="C137" s="229"/>
      <c r="D137" s="230"/>
      <c r="E137" s="230"/>
      <c r="F137" s="232" t="s">
        <v>774</v>
      </c>
      <c r="G137" s="230"/>
      <c r="H137" s="230"/>
      <c r="I137" s="230"/>
    </row>
    <row r="138" spans="1:9" x14ac:dyDescent="0.25">
      <c r="A138" s="243"/>
      <c r="B138" s="251"/>
      <c r="C138" s="252"/>
      <c r="D138" s="253"/>
      <c r="E138" s="253"/>
      <c r="F138" s="254"/>
      <c r="G138" s="253"/>
      <c r="H138" s="253"/>
      <c r="I138" s="253"/>
    </row>
    <row r="139" spans="1:9" x14ac:dyDescent="0.25">
      <c r="A139" s="243"/>
      <c r="B139" s="199" t="s">
        <v>617</v>
      </c>
      <c r="C139" s="203" t="s">
        <v>67</v>
      </c>
      <c r="D139" s="417" t="s">
        <v>618</v>
      </c>
      <c r="E139" s="442" t="s">
        <v>619</v>
      </c>
      <c r="F139" s="442"/>
      <c r="G139" s="417" t="s">
        <v>620</v>
      </c>
      <c r="H139" s="417" t="s">
        <v>622</v>
      </c>
      <c r="I139" s="417" t="s">
        <v>621</v>
      </c>
    </row>
    <row r="140" spans="1:9" x14ac:dyDescent="0.25">
      <c r="A140" s="243"/>
      <c r="B140" s="444" t="s">
        <v>696</v>
      </c>
      <c r="C140" s="444"/>
      <c r="D140" s="444"/>
      <c r="E140" s="444"/>
      <c r="F140" s="444"/>
      <c r="G140" s="444"/>
      <c r="H140" s="444"/>
      <c r="I140" s="444"/>
    </row>
    <row r="141" spans="1:9" x14ac:dyDescent="0.25">
      <c r="A141" s="243">
        <v>120</v>
      </c>
      <c r="B141" s="233" t="s">
        <v>1014</v>
      </c>
      <c r="C141" s="234"/>
      <c r="D141" s="235"/>
      <c r="E141" s="235"/>
      <c r="F141" s="237" t="s">
        <v>1020</v>
      </c>
      <c r="G141" s="235"/>
      <c r="H141" s="235"/>
      <c r="I141" s="235"/>
    </row>
    <row r="142" spans="1:9" x14ac:dyDescent="0.25">
      <c r="B142" s="195"/>
      <c r="F142" s="194"/>
    </row>
    <row r="143" spans="1:9" x14ac:dyDescent="0.25">
      <c r="B143" s="199" t="s">
        <v>617</v>
      </c>
      <c r="C143" s="203" t="s">
        <v>64</v>
      </c>
      <c r="D143" s="417" t="s">
        <v>618</v>
      </c>
      <c r="E143" s="441" t="s">
        <v>619</v>
      </c>
      <c r="F143" s="441"/>
      <c r="G143" s="417" t="s">
        <v>620</v>
      </c>
      <c r="H143" s="418" t="s">
        <v>622</v>
      </c>
      <c r="I143" s="417" t="s">
        <v>621</v>
      </c>
    </row>
    <row r="144" spans="1:9" x14ac:dyDescent="0.25">
      <c r="B144" s="195"/>
      <c r="F144" s="194"/>
    </row>
    <row r="145" spans="1:9" ht="30" x14ac:dyDescent="0.25">
      <c r="A145" s="243">
        <v>121</v>
      </c>
      <c r="B145" s="228" t="s">
        <v>784</v>
      </c>
      <c r="C145" s="225"/>
      <c r="D145" s="226"/>
      <c r="E145" s="226"/>
      <c r="F145" s="228"/>
      <c r="G145" s="226"/>
      <c r="H145" s="226" t="s">
        <v>786</v>
      </c>
      <c r="I145" s="226"/>
    </row>
    <row r="146" spans="1:9" x14ac:dyDescent="0.25">
      <c r="A146" s="243">
        <v>122</v>
      </c>
      <c r="B146" s="224" t="s">
        <v>783</v>
      </c>
      <c r="C146" s="225"/>
      <c r="D146" s="226"/>
      <c r="E146" s="226"/>
      <c r="F146" s="226"/>
      <c r="G146" s="226"/>
      <c r="H146" s="226" t="s">
        <v>786</v>
      </c>
      <c r="I146" s="226"/>
    </row>
    <row r="147" spans="1:9" ht="30" x14ac:dyDescent="0.25">
      <c r="A147" s="243">
        <v>123</v>
      </c>
      <c r="B147" s="224" t="s">
        <v>1013</v>
      </c>
      <c r="C147" s="225"/>
      <c r="D147" s="226"/>
      <c r="E147" s="226"/>
      <c r="F147" s="226"/>
      <c r="G147" s="226"/>
      <c r="H147" s="226" t="s">
        <v>787</v>
      </c>
      <c r="I147" s="226"/>
    </row>
    <row r="148" spans="1:9" x14ac:dyDescent="0.25">
      <c r="A148" s="243">
        <v>124</v>
      </c>
      <c r="B148" s="224" t="s">
        <v>785</v>
      </c>
      <c r="C148" s="225"/>
      <c r="D148" s="226"/>
      <c r="E148" s="226"/>
      <c r="F148" s="226"/>
      <c r="G148" s="226"/>
      <c r="H148" s="226" t="s">
        <v>787</v>
      </c>
      <c r="I148" s="226"/>
    </row>
    <row r="149" spans="1:9" ht="30" x14ac:dyDescent="0.25">
      <c r="A149" s="243">
        <v>125</v>
      </c>
      <c r="B149" s="224" t="s">
        <v>788</v>
      </c>
      <c r="C149" s="225"/>
      <c r="D149" s="226"/>
      <c r="E149" s="226"/>
      <c r="F149" s="226"/>
      <c r="G149" s="226"/>
      <c r="H149" s="226" t="s">
        <v>790</v>
      </c>
      <c r="I149" s="226"/>
    </row>
    <row r="150" spans="1:9" x14ac:dyDescent="0.25">
      <c r="A150" s="243">
        <v>126</v>
      </c>
      <c r="B150" s="224" t="s">
        <v>789</v>
      </c>
      <c r="C150" s="225"/>
      <c r="D150" s="226"/>
      <c r="E150" s="226"/>
      <c r="F150" s="226"/>
      <c r="G150" s="226"/>
      <c r="H150" s="226" t="s">
        <v>790</v>
      </c>
      <c r="I150" s="226"/>
    </row>
    <row r="151" spans="1:9" x14ac:dyDescent="0.25">
      <c r="A151" s="243">
        <v>127</v>
      </c>
      <c r="B151" s="228" t="s">
        <v>791</v>
      </c>
      <c r="C151" s="225"/>
      <c r="D151" s="226"/>
      <c r="E151" s="226"/>
      <c r="F151" s="226"/>
      <c r="G151" s="226"/>
      <c r="H151" s="226" t="s">
        <v>792</v>
      </c>
      <c r="I151" s="226"/>
    </row>
    <row r="152" spans="1:9" x14ac:dyDescent="0.25">
      <c r="A152" s="243">
        <v>128</v>
      </c>
      <c r="B152" s="224" t="s">
        <v>793</v>
      </c>
      <c r="C152" s="225"/>
      <c r="D152" s="226"/>
      <c r="E152" s="226"/>
      <c r="F152" s="226"/>
      <c r="G152" s="226"/>
      <c r="H152" s="226" t="s">
        <v>794</v>
      </c>
      <c r="I152" s="226"/>
    </row>
    <row r="153" spans="1:9" ht="30" x14ac:dyDescent="0.25">
      <c r="A153" s="243">
        <v>129</v>
      </c>
      <c r="B153" s="224" t="s">
        <v>795</v>
      </c>
      <c r="C153" s="225"/>
      <c r="D153" s="226"/>
      <c r="E153" s="226"/>
      <c r="F153" s="226"/>
      <c r="G153" s="226"/>
      <c r="H153" s="226" t="s">
        <v>794</v>
      </c>
      <c r="I153" s="226"/>
    </row>
    <row r="154" spans="1:9" ht="30" x14ac:dyDescent="0.25">
      <c r="A154" s="243">
        <v>130</v>
      </c>
      <c r="B154" s="224" t="s">
        <v>796</v>
      </c>
      <c r="C154" s="225"/>
      <c r="D154" s="226"/>
      <c r="E154" s="226"/>
      <c r="F154" s="226"/>
      <c r="G154" s="226"/>
      <c r="H154" s="226" t="s">
        <v>798</v>
      </c>
      <c r="I154" s="226"/>
    </row>
    <row r="155" spans="1:9" x14ac:dyDescent="0.25">
      <c r="A155" s="243">
        <v>131</v>
      </c>
      <c r="B155" s="224" t="s">
        <v>797</v>
      </c>
      <c r="C155" s="225"/>
      <c r="D155" s="226"/>
      <c r="E155" s="226"/>
      <c r="F155" s="226"/>
      <c r="G155" s="226"/>
      <c r="H155" s="226" t="s">
        <v>798</v>
      </c>
      <c r="I155" s="226"/>
    </row>
    <row r="156" spans="1:9" x14ac:dyDescent="0.25">
      <c r="A156" s="243">
        <v>132</v>
      </c>
      <c r="B156" s="224" t="s">
        <v>799</v>
      </c>
      <c r="C156" s="225"/>
      <c r="D156" s="226"/>
      <c r="E156" s="226"/>
      <c r="F156" s="226"/>
      <c r="G156" s="226"/>
      <c r="H156" s="226" t="s">
        <v>800</v>
      </c>
      <c r="I156" s="226"/>
    </row>
    <row r="157" spans="1:9" x14ac:dyDescent="0.25">
      <c r="A157" s="243">
        <v>133</v>
      </c>
      <c r="B157" s="224" t="s">
        <v>801</v>
      </c>
      <c r="C157" s="225"/>
      <c r="D157" s="226"/>
      <c r="E157" s="226"/>
      <c r="F157" s="226"/>
      <c r="G157" s="226"/>
      <c r="H157" s="226" t="s">
        <v>803</v>
      </c>
      <c r="I157" s="226"/>
    </row>
    <row r="158" spans="1:9" ht="30" x14ac:dyDescent="0.25">
      <c r="A158" s="243">
        <v>134</v>
      </c>
      <c r="B158" s="224" t="s">
        <v>802</v>
      </c>
      <c r="C158" s="225"/>
      <c r="D158" s="226"/>
      <c r="E158" s="226"/>
      <c r="F158" s="226"/>
      <c r="G158" s="226"/>
      <c r="H158" s="226" t="s">
        <v>803</v>
      </c>
      <c r="I158" s="226"/>
    </row>
    <row r="159" spans="1:9" ht="30" x14ac:dyDescent="0.25">
      <c r="A159" s="243">
        <v>135</v>
      </c>
      <c r="B159" s="224" t="s">
        <v>804</v>
      </c>
      <c r="C159" s="225"/>
      <c r="D159" s="226"/>
      <c r="E159" s="226"/>
      <c r="F159" s="226"/>
      <c r="G159" s="226"/>
      <c r="H159" s="226" t="s">
        <v>807</v>
      </c>
      <c r="I159" s="226"/>
    </row>
    <row r="160" spans="1:9" x14ac:dyDescent="0.25">
      <c r="A160" s="243">
        <v>136</v>
      </c>
      <c r="B160" s="224" t="s">
        <v>806</v>
      </c>
      <c r="C160" s="225"/>
      <c r="D160" s="226"/>
      <c r="E160" s="226"/>
      <c r="F160" s="226"/>
      <c r="G160" s="226"/>
      <c r="H160" s="226" t="s">
        <v>807</v>
      </c>
      <c r="I160" s="226"/>
    </row>
    <row r="161" spans="1:9" x14ac:dyDescent="0.25">
      <c r="A161" s="243">
        <v>137</v>
      </c>
      <c r="B161" s="224" t="s">
        <v>805</v>
      </c>
      <c r="C161" s="225"/>
      <c r="D161" s="226"/>
      <c r="E161" s="226"/>
      <c r="F161" s="226"/>
      <c r="G161" s="226"/>
      <c r="H161" s="226" t="s">
        <v>807</v>
      </c>
      <c r="I161" s="226"/>
    </row>
    <row r="162" spans="1:9" x14ac:dyDescent="0.25">
      <c r="A162" s="243">
        <v>138</v>
      </c>
      <c r="B162" s="228" t="s">
        <v>808</v>
      </c>
      <c r="C162" s="225"/>
      <c r="D162" s="226"/>
      <c r="E162" s="226"/>
      <c r="F162" s="226"/>
      <c r="G162" s="226"/>
      <c r="H162" s="226" t="s">
        <v>813</v>
      </c>
      <c r="I162" s="226"/>
    </row>
    <row r="163" spans="1:9" ht="30" x14ac:dyDescent="0.25">
      <c r="A163" s="243">
        <v>139</v>
      </c>
      <c r="B163" s="228" t="s">
        <v>809</v>
      </c>
      <c r="C163" s="225"/>
      <c r="D163" s="226"/>
      <c r="E163" s="226"/>
      <c r="F163" s="226"/>
      <c r="G163" s="226"/>
      <c r="H163" s="226" t="s">
        <v>813</v>
      </c>
      <c r="I163" s="226"/>
    </row>
    <row r="164" spans="1:9" ht="30" x14ac:dyDescent="0.25">
      <c r="A164" s="243">
        <v>140</v>
      </c>
      <c r="B164" s="224" t="s">
        <v>810</v>
      </c>
      <c r="C164" s="225"/>
      <c r="D164" s="226"/>
      <c r="E164" s="226"/>
      <c r="F164" s="226"/>
      <c r="G164" s="226"/>
      <c r="H164" s="226" t="s">
        <v>813</v>
      </c>
      <c r="I164" s="226"/>
    </row>
    <row r="165" spans="1:9" x14ac:dyDescent="0.25">
      <c r="A165" s="243">
        <v>141</v>
      </c>
      <c r="B165" s="224" t="s">
        <v>811</v>
      </c>
      <c r="C165" s="225"/>
      <c r="D165" s="226"/>
      <c r="E165" s="226"/>
      <c r="F165" s="226"/>
      <c r="G165" s="226"/>
      <c r="H165" s="226" t="s">
        <v>813</v>
      </c>
      <c r="I165" s="226"/>
    </row>
    <row r="166" spans="1:9" x14ac:dyDescent="0.25">
      <c r="A166" s="243">
        <v>142</v>
      </c>
      <c r="B166" s="224" t="s">
        <v>812</v>
      </c>
      <c r="C166" s="225"/>
      <c r="D166" s="226"/>
      <c r="E166" s="226"/>
      <c r="F166" s="226"/>
      <c r="G166" s="226"/>
      <c r="H166" s="226" t="s">
        <v>813</v>
      </c>
      <c r="I166" s="226"/>
    </row>
    <row r="167" spans="1:9" x14ac:dyDescent="0.25">
      <c r="A167" s="243">
        <v>143</v>
      </c>
      <c r="B167" s="224" t="s">
        <v>814</v>
      </c>
      <c r="C167" s="225"/>
      <c r="D167" s="226"/>
      <c r="E167" s="226"/>
      <c r="F167" s="226"/>
      <c r="G167" s="226"/>
      <c r="H167" s="226" t="s">
        <v>815</v>
      </c>
      <c r="I167" s="226"/>
    </row>
    <row r="168" spans="1:9" ht="30" x14ac:dyDescent="0.25">
      <c r="A168" s="243">
        <v>144</v>
      </c>
      <c r="B168" s="224" t="s">
        <v>816</v>
      </c>
      <c r="C168" s="225"/>
      <c r="D168" s="226"/>
      <c r="E168" s="226"/>
      <c r="F168" s="226"/>
      <c r="G168" s="226"/>
      <c r="H168" s="226" t="s">
        <v>817</v>
      </c>
      <c r="I168" s="226"/>
    </row>
    <row r="169" spans="1:9" x14ac:dyDescent="0.25">
      <c r="A169" s="243">
        <v>145</v>
      </c>
      <c r="B169" s="224" t="s">
        <v>818</v>
      </c>
      <c r="C169" s="225"/>
      <c r="D169" s="226"/>
      <c r="E169" s="226"/>
      <c r="F169" s="226"/>
      <c r="G169" s="226"/>
      <c r="H169" s="226" t="s">
        <v>817</v>
      </c>
      <c r="I169" s="226"/>
    </row>
    <row r="170" spans="1:9" x14ac:dyDescent="0.25">
      <c r="A170" s="243">
        <v>146</v>
      </c>
      <c r="B170" s="224" t="s">
        <v>819</v>
      </c>
      <c r="C170" s="225"/>
      <c r="D170" s="226"/>
      <c r="E170" s="226"/>
      <c r="F170" s="226"/>
      <c r="G170" s="226"/>
      <c r="H170" s="226" t="s">
        <v>821</v>
      </c>
      <c r="I170" s="226"/>
    </row>
    <row r="171" spans="1:9" x14ac:dyDescent="0.25">
      <c r="A171" s="243">
        <v>147</v>
      </c>
      <c r="B171" s="224" t="s">
        <v>820</v>
      </c>
      <c r="C171" s="225"/>
      <c r="D171" s="226"/>
      <c r="E171" s="226"/>
      <c r="F171" s="226"/>
      <c r="G171" s="226"/>
      <c r="H171" s="226" t="s">
        <v>821</v>
      </c>
      <c r="I171" s="226"/>
    </row>
    <row r="172" spans="1:9" x14ac:dyDescent="0.25">
      <c r="A172" s="243">
        <v>148</v>
      </c>
      <c r="B172" s="224" t="s">
        <v>822</v>
      </c>
      <c r="C172" s="225"/>
      <c r="D172" s="226"/>
      <c r="E172" s="226"/>
      <c r="F172" s="226"/>
      <c r="G172" s="226"/>
      <c r="H172" s="226" t="s">
        <v>823</v>
      </c>
      <c r="I172" s="226"/>
    </row>
    <row r="173" spans="1:9" ht="30" x14ac:dyDescent="0.25">
      <c r="A173" s="243">
        <v>149</v>
      </c>
      <c r="B173" s="224" t="s">
        <v>824</v>
      </c>
      <c r="C173" s="225"/>
      <c r="D173" s="226"/>
      <c r="E173" s="226"/>
      <c r="F173" s="226"/>
      <c r="G173" s="226"/>
      <c r="H173" s="226" t="s">
        <v>826</v>
      </c>
      <c r="I173" s="226"/>
    </row>
    <row r="174" spans="1:9" ht="30" x14ac:dyDescent="0.25">
      <c r="A174" s="243">
        <v>150</v>
      </c>
      <c r="B174" s="224" t="s">
        <v>825</v>
      </c>
      <c r="C174" s="225"/>
      <c r="D174" s="226"/>
      <c r="E174" s="226"/>
      <c r="F174" s="226"/>
      <c r="G174" s="226"/>
      <c r="H174" s="226" t="s">
        <v>826</v>
      </c>
      <c r="I174" s="226"/>
    </row>
    <row r="175" spans="1:9" x14ac:dyDescent="0.25">
      <c r="A175" s="243">
        <v>151</v>
      </c>
      <c r="B175" s="224" t="s">
        <v>827</v>
      </c>
      <c r="C175" s="225"/>
      <c r="D175" s="226"/>
      <c r="E175" s="226"/>
      <c r="F175" s="226"/>
      <c r="G175" s="226"/>
      <c r="H175" s="226" t="s">
        <v>826</v>
      </c>
      <c r="I175" s="226"/>
    </row>
    <row r="176" spans="1:9" x14ac:dyDescent="0.25">
      <c r="B176" s="195"/>
    </row>
    <row r="177" spans="1:9" x14ac:dyDescent="0.25">
      <c r="B177" s="199" t="s">
        <v>617</v>
      </c>
      <c r="C177" s="203" t="s">
        <v>65</v>
      </c>
      <c r="D177" s="417" t="s">
        <v>618</v>
      </c>
      <c r="E177" s="441" t="s">
        <v>619</v>
      </c>
      <c r="F177" s="441"/>
      <c r="G177" s="417" t="s">
        <v>620</v>
      </c>
      <c r="H177" s="418" t="s">
        <v>622</v>
      </c>
      <c r="I177" s="417" t="s">
        <v>621</v>
      </c>
    </row>
    <row r="178" spans="1:9" x14ac:dyDescent="0.25">
      <c r="B178" s="195"/>
    </row>
    <row r="179" spans="1:9" ht="30" x14ac:dyDescent="0.25">
      <c r="A179" s="243">
        <v>152</v>
      </c>
      <c r="B179" s="224" t="s">
        <v>829</v>
      </c>
      <c r="C179" s="225"/>
      <c r="D179" s="226"/>
      <c r="E179" s="226"/>
      <c r="F179" s="226"/>
      <c r="G179" s="226"/>
      <c r="H179" s="226" t="s">
        <v>837</v>
      </c>
      <c r="I179" s="226"/>
    </row>
    <row r="180" spans="1:9" ht="30" x14ac:dyDescent="0.25">
      <c r="A180" s="243">
        <v>153</v>
      </c>
      <c r="B180" s="224" t="s">
        <v>830</v>
      </c>
      <c r="C180" s="225"/>
      <c r="D180" s="226"/>
      <c r="E180" s="226"/>
      <c r="F180" s="226"/>
      <c r="G180" s="226"/>
      <c r="H180" s="226" t="s">
        <v>838</v>
      </c>
      <c r="I180" s="226"/>
    </row>
    <row r="181" spans="1:9" x14ac:dyDescent="0.25">
      <c r="A181" s="243">
        <v>154</v>
      </c>
      <c r="B181" s="224" t="s">
        <v>831</v>
      </c>
      <c r="C181" s="225"/>
      <c r="D181" s="226"/>
      <c r="E181" s="226"/>
      <c r="F181" s="226"/>
      <c r="G181" s="226"/>
      <c r="H181" s="226" t="s">
        <v>839</v>
      </c>
      <c r="I181" s="226"/>
    </row>
    <row r="182" spans="1:9" x14ac:dyDescent="0.25">
      <c r="A182" s="243">
        <v>155</v>
      </c>
      <c r="B182" s="224" t="s">
        <v>832</v>
      </c>
      <c r="C182" s="225"/>
      <c r="D182" s="226"/>
      <c r="E182" s="226"/>
      <c r="F182" s="226"/>
      <c r="G182" s="226"/>
      <c r="H182" s="226" t="s">
        <v>840</v>
      </c>
      <c r="I182" s="226"/>
    </row>
    <row r="183" spans="1:9" ht="30" x14ac:dyDescent="0.25">
      <c r="A183" s="243">
        <v>156</v>
      </c>
      <c r="B183" s="224" t="s">
        <v>833</v>
      </c>
      <c r="C183" s="225"/>
      <c r="D183" s="226"/>
      <c r="E183" s="226"/>
      <c r="F183" s="226"/>
      <c r="G183" s="226"/>
      <c r="H183" s="226" t="s">
        <v>841</v>
      </c>
      <c r="I183" s="226"/>
    </row>
    <row r="184" spans="1:9" ht="30" x14ac:dyDescent="0.25">
      <c r="A184" s="243">
        <v>157</v>
      </c>
      <c r="B184" s="224" t="s">
        <v>835</v>
      </c>
      <c r="C184" s="225"/>
      <c r="D184" s="226"/>
      <c r="E184" s="226"/>
      <c r="F184" s="226"/>
      <c r="G184" s="226"/>
      <c r="H184" s="226" t="s">
        <v>842</v>
      </c>
      <c r="I184" s="226"/>
    </row>
    <row r="185" spans="1:9" ht="30" x14ac:dyDescent="0.25">
      <c r="A185" s="243">
        <v>158</v>
      </c>
      <c r="B185" s="224" t="s">
        <v>836</v>
      </c>
      <c r="C185" s="225"/>
      <c r="D185" s="226"/>
      <c r="E185" s="226"/>
      <c r="F185" s="226"/>
      <c r="G185" s="226"/>
      <c r="H185" s="226" t="s">
        <v>843</v>
      </c>
      <c r="I185" s="226"/>
    </row>
    <row r="186" spans="1:9" x14ac:dyDescent="0.25">
      <c r="B186" s="195"/>
    </row>
    <row r="187" spans="1:9" x14ac:dyDescent="0.25">
      <c r="B187" s="199" t="s">
        <v>617</v>
      </c>
      <c r="C187" s="203" t="s">
        <v>64</v>
      </c>
      <c r="D187" s="417" t="s">
        <v>618</v>
      </c>
      <c r="E187" s="441" t="s">
        <v>619</v>
      </c>
      <c r="F187" s="441"/>
      <c r="G187" s="417" t="s">
        <v>620</v>
      </c>
      <c r="H187" s="417" t="s">
        <v>622</v>
      </c>
      <c r="I187" s="418" t="s">
        <v>621</v>
      </c>
    </row>
    <row r="188" spans="1:9" x14ac:dyDescent="0.25">
      <c r="B188" s="195"/>
    </row>
    <row r="189" spans="1:9" x14ac:dyDescent="0.25">
      <c r="A189" s="243">
        <v>159</v>
      </c>
      <c r="B189" s="198" t="s">
        <v>874</v>
      </c>
      <c r="C189" s="204"/>
      <c r="D189" s="206"/>
      <c r="E189" s="206"/>
      <c r="F189" s="206"/>
      <c r="G189" s="206"/>
      <c r="H189" s="206"/>
      <c r="I189" s="206" t="s">
        <v>569</v>
      </c>
    </row>
    <row r="190" spans="1:9" x14ac:dyDescent="0.25">
      <c r="A190" s="243">
        <v>160</v>
      </c>
      <c r="B190" s="198" t="s">
        <v>901</v>
      </c>
      <c r="C190" s="204"/>
      <c r="D190" s="206"/>
      <c r="E190" s="206"/>
      <c r="F190" s="206"/>
      <c r="G190" s="206"/>
      <c r="H190" s="206"/>
      <c r="I190" s="206" t="s">
        <v>11</v>
      </c>
    </row>
    <row r="191" spans="1:9" ht="30" x14ac:dyDescent="0.25">
      <c r="A191" s="243">
        <v>161</v>
      </c>
      <c r="B191" s="198" t="s">
        <v>945</v>
      </c>
      <c r="C191" s="204"/>
      <c r="D191" s="206"/>
      <c r="E191" s="206"/>
      <c r="F191" s="206"/>
      <c r="G191" s="206"/>
      <c r="H191" s="206"/>
      <c r="I191" s="206" t="s">
        <v>935</v>
      </c>
    </row>
    <row r="192" spans="1:9" ht="75" x14ac:dyDescent="0.25">
      <c r="A192" s="243">
        <v>162</v>
      </c>
      <c r="B192" s="198" t="s">
        <v>1010</v>
      </c>
      <c r="C192" s="204"/>
      <c r="D192" s="206"/>
      <c r="E192" s="206"/>
      <c r="F192" s="206"/>
      <c r="G192" s="206"/>
      <c r="H192" s="206"/>
      <c r="I192" s="237" t="s">
        <v>894</v>
      </c>
    </row>
    <row r="193" spans="1:9" ht="30" x14ac:dyDescent="0.25">
      <c r="A193" s="243">
        <v>163</v>
      </c>
      <c r="B193" s="198" t="s">
        <v>852</v>
      </c>
      <c r="C193" s="204"/>
      <c r="D193" s="206"/>
      <c r="E193" s="206"/>
      <c r="F193" s="206"/>
      <c r="G193" s="206"/>
      <c r="H193" s="206"/>
      <c r="I193" s="206" t="s">
        <v>850</v>
      </c>
    </row>
    <row r="194" spans="1:9" ht="135" x14ac:dyDescent="0.25">
      <c r="A194" s="243">
        <v>164</v>
      </c>
      <c r="B194" s="198" t="s">
        <v>904</v>
      </c>
      <c r="C194" s="204"/>
      <c r="D194" s="206"/>
      <c r="E194" s="206"/>
      <c r="F194" s="206"/>
      <c r="G194" s="206"/>
      <c r="H194" s="206"/>
      <c r="I194" s="196" t="s">
        <v>905</v>
      </c>
    </row>
    <row r="195" spans="1:9" ht="90" x14ac:dyDescent="0.25">
      <c r="A195" s="243">
        <v>165</v>
      </c>
      <c r="B195" s="198" t="s">
        <v>906</v>
      </c>
      <c r="C195" s="204"/>
      <c r="D195" s="206"/>
      <c r="E195" s="206"/>
      <c r="F195" s="206"/>
      <c r="G195" s="206"/>
      <c r="H195" s="206"/>
      <c r="I195" s="196" t="s">
        <v>907</v>
      </c>
    </row>
    <row r="196" spans="1:9" x14ac:dyDescent="0.25">
      <c r="A196" s="243">
        <v>166</v>
      </c>
      <c r="B196" s="198" t="s">
        <v>938</v>
      </c>
      <c r="C196" s="204"/>
      <c r="D196" s="206"/>
      <c r="E196" s="206"/>
      <c r="F196" s="206"/>
      <c r="G196" s="206"/>
      <c r="H196" s="206"/>
      <c r="I196" s="196" t="s">
        <v>935</v>
      </c>
    </row>
    <row r="197" spans="1:9" ht="105" x14ac:dyDescent="0.25">
      <c r="A197" s="243">
        <v>167</v>
      </c>
      <c r="B197" s="198" t="s">
        <v>862</v>
      </c>
      <c r="C197" s="204"/>
      <c r="D197" s="206"/>
      <c r="E197" s="206"/>
      <c r="F197" s="206"/>
      <c r="G197" s="206"/>
      <c r="H197" s="206"/>
      <c r="I197" s="196" t="s">
        <v>863</v>
      </c>
    </row>
    <row r="198" spans="1:9" ht="30" x14ac:dyDescent="0.25">
      <c r="A198" s="243">
        <v>168</v>
      </c>
      <c r="B198" s="198" t="s">
        <v>880</v>
      </c>
      <c r="C198" s="204"/>
      <c r="D198" s="206"/>
      <c r="E198" s="206"/>
      <c r="F198" s="206"/>
      <c r="G198" s="206"/>
      <c r="H198" s="206"/>
      <c r="I198" s="196" t="s">
        <v>881</v>
      </c>
    </row>
    <row r="199" spans="1:9" ht="30" x14ac:dyDescent="0.25">
      <c r="A199" s="243">
        <v>169</v>
      </c>
      <c r="B199" s="198" t="s">
        <v>940</v>
      </c>
      <c r="C199" s="204"/>
      <c r="D199" s="206"/>
      <c r="E199" s="206"/>
      <c r="F199" s="206"/>
      <c r="G199" s="206"/>
      <c r="H199" s="206"/>
      <c r="I199" s="196"/>
    </row>
    <row r="200" spans="1:9" ht="60" x14ac:dyDescent="0.25">
      <c r="A200" s="243">
        <v>170</v>
      </c>
      <c r="B200" s="198" t="s">
        <v>913</v>
      </c>
      <c r="C200" s="204"/>
      <c r="D200" s="206"/>
      <c r="E200" s="206"/>
      <c r="F200" s="206"/>
      <c r="G200" s="206"/>
      <c r="H200" s="206"/>
      <c r="I200" s="196" t="s">
        <v>914</v>
      </c>
    </row>
    <row r="201" spans="1:9" ht="45" x14ac:dyDescent="0.25">
      <c r="A201" s="243">
        <v>171</v>
      </c>
      <c r="B201" s="198" t="s">
        <v>912</v>
      </c>
      <c r="C201" s="204"/>
      <c r="D201" s="206"/>
      <c r="E201" s="206"/>
      <c r="F201" s="206"/>
      <c r="G201" s="206"/>
      <c r="H201" s="206"/>
      <c r="I201" s="196" t="s">
        <v>941</v>
      </c>
    </row>
    <row r="202" spans="1:9" x14ac:dyDescent="0.25">
      <c r="A202" s="243">
        <v>172</v>
      </c>
      <c r="B202" s="198" t="s">
        <v>926</v>
      </c>
      <c r="C202" s="204"/>
      <c r="D202" s="206"/>
      <c r="E202" s="206"/>
      <c r="F202" s="206"/>
      <c r="G202" s="206"/>
      <c r="H202" s="206"/>
      <c r="I202" s="196" t="s">
        <v>924</v>
      </c>
    </row>
    <row r="203" spans="1:9" ht="210" x14ac:dyDescent="0.25">
      <c r="A203" s="243">
        <v>173</v>
      </c>
      <c r="B203" s="198" t="s">
        <v>909</v>
      </c>
      <c r="C203" s="204"/>
      <c r="D203" s="206"/>
      <c r="E203" s="206"/>
      <c r="F203" s="206"/>
      <c r="G203" s="206"/>
      <c r="H203" s="206"/>
      <c r="I203" s="196" t="s">
        <v>910</v>
      </c>
    </row>
    <row r="204" spans="1:9" ht="45" x14ac:dyDescent="0.25">
      <c r="A204" s="243">
        <v>174</v>
      </c>
      <c r="B204" s="198" t="s">
        <v>859</v>
      </c>
      <c r="C204" s="204"/>
      <c r="D204" s="206"/>
      <c r="E204" s="206"/>
      <c r="F204" s="206"/>
      <c r="G204" s="206"/>
      <c r="H204" s="206"/>
      <c r="I204" s="196" t="s">
        <v>860</v>
      </c>
    </row>
    <row r="205" spans="1:9" ht="30" x14ac:dyDescent="0.25">
      <c r="A205" s="243">
        <v>175</v>
      </c>
      <c r="B205" s="198" t="s">
        <v>943</v>
      </c>
      <c r="C205" s="204"/>
      <c r="D205" s="206"/>
      <c r="E205" s="206"/>
      <c r="F205" s="206"/>
      <c r="G205" s="206"/>
      <c r="H205" s="206"/>
      <c r="I205" s="196" t="s">
        <v>937</v>
      </c>
    </row>
    <row r="206" spans="1:9" ht="45" x14ac:dyDescent="0.25">
      <c r="A206" s="243">
        <v>176</v>
      </c>
      <c r="B206" s="198" t="s">
        <v>891</v>
      </c>
      <c r="C206" s="204"/>
      <c r="D206" s="206"/>
      <c r="E206" s="206"/>
      <c r="F206" s="206"/>
      <c r="G206" s="206"/>
      <c r="H206" s="206"/>
      <c r="I206" s="196" t="s">
        <v>892</v>
      </c>
    </row>
    <row r="207" spans="1:9" x14ac:dyDescent="0.25">
      <c r="A207" s="243">
        <v>177</v>
      </c>
      <c r="B207" s="198" t="s">
        <v>930</v>
      </c>
      <c r="C207" s="204"/>
      <c r="D207" s="206"/>
      <c r="E207" s="206"/>
      <c r="F207" s="206"/>
      <c r="G207" s="206"/>
      <c r="H207" s="206"/>
      <c r="I207" s="196" t="s">
        <v>924</v>
      </c>
    </row>
    <row r="208" spans="1:9" ht="285" x14ac:dyDescent="0.25">
      <c r="A208" s="243">
        <v>178</v>
      </c>
      <c r="B208" s="198" t="s">
        <v>871</v>
      </c>
      <c r="C208" s="204"/>
      <c r="D208" s="206"/>
      <c r="E208" s="206"/>
      <c r="F208" s="206"/>
      <c r="G208" s="206"/>
      <c r="H208" s="206"/>
      <c r="I208" s="196" t="s">
        <v>872</v>
      </c>
    </row>
    <row r="209" spans="1:9" x14ac:dyDescent="0.25">
      <c r="A209" s="243">
        <v>179</v>
      </c>
      <c r="B209" s="198" t="s">
        <v>868</v>
      </c>
      <c r="C209" s="204"/>
      <c r="D209" s="206"/>
      <c r="E209" s="206"/>
      <c r="F209" s="206"/>
      <c r="G209" s="206"/>
      <c r="H209" s="206"/>
      <c r="I209" s="196" t="s">
        <v>2</v>
      </c>
    </row>
    <row r="210" spans="1:9" x14ac:dyDescent="0.25">
      <c r="A210" s="243">
        <v>180</v>
      </c>
      <c r="B210" s="198" t="s">
        <v>870</v>
      </c>
      <c r="C210" s="204"/>
      <c r="D210" s="206"/>
      <c r="E210" s="206"/>
      <c r="F210" s="206"/>
      <c r="G210" s="206"/>
      <c r="H210" s="206"/>
      <c r="I210" s="196" t="s">
        <v>8</v>
      </c>
    </row>
    <row r="211" spans="1:9" ht="75" x14ac:dyDescent="0.25">
      <c r="A211" s="243">
        <v>181</v>
      </c>
      <c r="B211" s="198" t="s">
        <v>947</v>
      </c>
      <c r="C211" s="204"/>
      <c r="D211" s="206"/>
      <c r="E211" s="206"/>
      <c r="F211" s="206"/>
      <c r="G211" s="206"/>
      <c r="H211" s="206"/>
      <c r="I211" s="196" t="s">
        <v>941</v>
      </c>
    </row>
    <row r="212" spans="1:9" ht="30" x14ac:dyDescent="0.25">
      <c r="A212" s="243">
        <v>182</v>
      </c>
      <c r="B212" s="198" t="s">
        <v>928</v>
      </c>
      <c r="C212" s="204"/>
      <c r="D212" s="206"/>
      <c r="E212" s="206"/>
      <c r="F212" s="206"/>
      <c r="G212" s="206"/>
      <c r="H212" s="206"/>
      <c r="I212" s="196" t="s">
        <v>937</v>
      </c>
    </row>
    <row r="213" spans="1:9" x14ac:dyDescent="0.25">
      <c r="A213" s="243">
        <v>183</v>
      </c>
      <c r="B213" s="198" t="s">
        <v>933</v>
      </c>
      <c r="C213" s="204"/>
      <c r="D213" s="206"/>
      <c r="E213" s="206"/>
      <c r="F213" s="206"/>
      <c r="G213" s="206"/>
      <c r="H213" s="206"/>
      <c r="I213" s="196" t="s">
        <v>924</v>
      </c>
    </row>
    <row r="214" spans="1:9" ht="75" x14ac:dyDescent="0.25">
      <c r="A214" s="243">
        <v>184</v>
      </c>
      <c r="B214" s="198" t="s">
        <v>878</v>
      </c>
      <c r="C214" s="204"/>
      <c r="D214" s="206"/>
      <c r="E214" s="206"/>
      <c r="F214" s="206"/>
      <c r="G214" s="206"/>
      <c r="H214" s="206"/>
      <c r="I214" s="196" t="s">
        <v>879</v>
      </c>
    </row>
    <row r="215" spans="1:9" ht="105" x14ac:dyDescent="0.25">
      <c r="A215" s="243">
        <v>185</v>
      </c>
      <c r="B215" s="198" t="s">
        <v>875</v>
      </c>
      <c r="C215" s="204"/>
      <c r="D215" s="206"/>
      <c r="E215" s="206"/>
      <c r="F215" s="206"/>
      <c r="G215" s="206"/>
      <c r="H215" s="206"/>
      <c r="I215" s="196" t="s">
        <v>876</v>
      </c>
    </row>
    <row r="216" spans="1:9" ht="45" x14ac:dyDescent="0.25">
      <c r="A216" s="243">
        <v>186</v>
      </c>
      <c r="B216" s="198" t="s">
        <v>939</v>
      </c>
      <c r="C216" s="204"/>
      <c r="D216" s="206"/>
      <c r="E216" s="206"/>
      <c r="F216" s="206"/>
      <c r="G216" s="206"/>
      <c r="H216" s="206"/>
      <c r="I216" s="196" t="s">
        <v>937</v>
      </c>
    </row>
    <row r="217" spans="1:9" x14ac:dyDescent="0.25">
      <c r="A217" s="243">
        <v>187</v>
      </c>
      <c r="B217" s="198" t="s">
        <v>925</v>
      </c>
      <c r="C217" s="204"/>
      <c r="D217" s="206"/>
      <c r="E217" s="206"/>
      <c r="F217" s="206"/>
      <c r="G217" s="206"/>
      <c r="H217" s="206"/>
      <c r="I217" s="196" t="s">
        <v>924</v>
      </c>
    </row>
    <row r="218" spans="1:9" x14ac:dyDescent="0.25">
      <c r="A218" s="243">
        <v>188</v>
      </c>
      <c r="B218" s="198" t="s">
        <v>942</v>
      </c>
      <c r="C218" s="204"/>
      <c r="D218" s="206"/>
      <c r="E218" s="206"/>
      <c r="F218" s="206"/>
      <c r="G218" s="206"/>
      <c r="H218" s="206"/>
      <c r="I218" s="196" t="s">
        <v>935</v>
      </c>
    </row>
    <row r="219" spans="1:9" x14ac:dyDescent="0.25">
      <c r="A219" s="243">
        <v>189</v>
      </c>
      <c r="B219" s="198" t="s">
        <v>949</v>
      </c>
      <c r="C219" s="204"/>
      <c r="D219" s="206"/>
      <c r="E219" s="206"/>
      <c r="F219" s="206"/>
      <c r="G219" s="206"/>
      <c r="H219" s="206"/>
      <c r="I219" s="196" t="s">
        <v>935</v>
      </c>
    </row>
    <row r="220" spans="1:9" ht="30" x14ac:dyDescent="0.25">
      <c r="A220" s="243">
        <v>190</v>
      </c>
      <c r="B220" s="198" t="s">
        <v>936</v>
      </c>
      <c r="C220" s="204"/>
      <c r="D220" s="206"/>
      <c r="E220" s="206"/>
      <c r="F220" s="206"/>
      <c r="G220" s="206"/>
      <c r="H220" s="206"/>
      <c r="I220" s="196" t="s">
        <v>935</v>
      </c>
    </row>
    <row r="221" spans="1:9" x14ac:dyDescent="0.25">
      <c r="A221" s="243">
        <v>191</v>
      </c>
      <c r="B221" s="198" t="s">
        <v>857</v>
      </c>
      <c r="C221" s="204"/>
      <c r="D221" s="206"/>
      <c r="E221" s="206"/>
      <c r="F221" s="206"/>
      <c r="G221" s="206"/>
      <c r="H221" s="206"/>
      <c r="I221" s="206" t="s">
        <v>135</v>
      </c>
    </row>
    <row r="222" spans="1:9" ht="135" x14ac:dyDescent="0.25">
      <c r="A222" s="243">
        <v>192</v>
      </c>
      <c r="B222" s="198" t="s">
        <v>847</v>
      </c>
      <c r="C222" s="204"/>
      <c r="D222" s="206"/>
      <c r="E222" s="206"/>
      <c r="F222" s="206"/>
      <c r="G222" s="206"/>
      <c r="H222" s="206"/>
      <c r="I222" s="196" t="s">
        <v>848</v>
      </c>
    </row>
    <row r="223" spans="1:9" ht="150" x14ac:dyDescent="0.25">
      <c r="A223" s="243">
        <v>193</v>
      </c>
      <c r="B223" s="198" t="s">
        <v>884</v>
      </c>
      <c r="C223" s="204"/>
      <c r="D223" s="206"/>
      <c r="E223" s="206"/>
      <c r="F223" s="206"/>
      <c r="G223" s="206"/>
      <c r="H223" s="206"/>
      <c r="I223" s="196" t="s">
        <v>885</v>
      </c>
    </row>
    <row r="224" spans="1:9" ht="45" x14ac:dyDescent="0.25">
      <c r="A224" s="243">
        <v>194</v>
      </c>
      <c r="B224" s="198" t="s">
        <v>897</v>
      </c>
      <c r="C224" s="204"/>
      <c r="D224" s="206"/>
      <c r="E224" s="206"/>
      <c r="F224" s="206"/>
      <c r="G224" s="206"/>
      <c r="H224" s="206"/>
      <c r="I224" s="196" t="s">
        <v>898</v>
      </c>
    </row>
    <row r="225" spans="1:9" ht="30" x14ac:dyDescent="0.25">
      <c r="A225" s="243">
        <v>195</v>
      </c>
      <c r="B225" s="198" t="s">
        <v>931</v>
      </c>
      <c r="C225" s="204"/>
      <c r="D225" s="206"/>
      <c r="E225" s="206"/>
      <c r="F225" s="206"/>
      <c r="G225" s="206"/>
      <c r="H225" s="206"/>
      <c r="I225" s="196" t="s">
        <v>932</v>
      </c>
    </row>
    <row r="226" spans="1:9" ht="225" x14ac:dyDescent="0.25">
      <c r="A226" s="243">
        <v>196</v>
      </c>
      <c r="B226" s="198" t="s">
        <v>864</v>
      </c>
      <c r="C226" s="204"/>
      <c r="D226" s="206"/>
      <c r="E226" s="206"/>
      <c r="F226" s="206"/>
      <c r="G226" s="206"/>
      <c r="H226" s="206"/>
      <c r="I226" s="196" t="s">
        <v>883</v>
      </c>
    </row>
    <row r="227" spans="1:9" ht="30" x14ac:dyDescent="0.25">
      <c r="A227" s="243">
        <v>197</v>
      </c>
      <c r="B227" s="198" t="s">
        <v>927</v>
      </c>
      <c r="C227" s="204"/>
      <c r="D227" s="206"/>
      <c r="E227" s="206"/>
      <c r="F227" s="206"/>
      <c r="G227" s="206"/>
      <c r="H227" s="206"/>
      <c r="I227" s="196" t="s">
        <v>937</v>
      </c>
    </row>
    <row r="228" spans="1:9" x14ac:dyDescent="0.25">
      <c r="A228" s="243">
        <v>198</v>
      </c>
      <c r="B228" s="198" t="s">
        <v>882</v>
      </c>
      <c r="C228" s="204"/>
      <c r="D228" s="206"/>
      <c r="E228" s="206"/>
      <c r="F228" s="206"/>
      <c r="G228" s="206"/>
      <c r="H228" s="206"/>
      <c r="I228" s="196" t="s">
        <v>9</v>
      </c>
    </row>
    <row r="229" spans="1:9" ht="60" x14ac:dyDescent="0.25">
      <c r="A229" s="243">
        <v>199</v>
      </c>
      <c r="B229" s="198" t="s">
        <v>845</v>
      </c>
      <c r="C229" s="204"/>
      <c r="D229" s="206"/>
      <c r="E229" s="206"/>
      <c r="F229" s="206"/>
      <c r="G229" s="206"/>
      <c r="H229" s="206"/>
      <c r="I229" s="196" t="s">
        <v>846</v>
      </c>
    </row>
    <row r="230" spans="1:9" ht="30" x14ac:dyDescent="0.25">
      <c r="A230" s="243">
        <v>200</v>
      </c>
      <c r="B230" s="198" t="s">
        <v>917</v>
      </c>
      <c r="C230" s="204"/>
      <c r="D230" s="206"/>
      <c r="E230" s="206"/>
      <c r="F230" s="206"/>
      <c r="G230" s="206"/>
      <c r="H230" s="206"/>
      <c r="I230" s="196" t="s">
        <v>918</v>
      </c>
    </row>
    <row r="231" spans="1:9" ht="45" x14ac:dyDescent="0.25">
      <c r="A231" s="243">
        <v>201</v>
      </c>
      <c r="B231" s="198" t="s">
        <v>915</v>
      </c>
      <c r="C231" s="204"/>
      <c r="D231" s="206"/>
      <c r="E231" s="206"/>
      <c r="F231" s="206"/>
      <c r="G231" s="206"/>
      <c r="H231" s="206"/>
      <c r="I231" s="196" t="s">
        <v>916</v>
      </c>
    </row>
    <row r="232" spans="1:9" ht="60" x14ac:dyDescent="0.25">
      <c r="A232" s="243">
        <v>202</v>
      </c>
      <c r="B232" s="197" t="s">
        <v>638</v>
      </c>
      <c r="C232" s="204"/>
      <c r="D232" s="205"/>
      <c r="E232" s="206"/>
      <c r="F232" s="206"/>
      <c r="G232" s="206"/>
      <c r="H232" s="206"/>
      <c r="I232" s="196" t="s">
        <v>846</v>
      </c>
    </row>
    <row r="233" spans="1:9" x14ac:dyDescent="0.25">
      <c r="A233" s="243">
        <v>203</v>
      </c>
      <c r="B233" s="198" t="s">
        <v>853</v>
      </c>
      <c r="C233" s="204"/>
      <c r="D233" s="206"/>
      <c r="E233" s="206"/>
      <c r="F233" s="206"/>
      <c r="G233" s="206"/>
      <c r="H233" s="206"/>
      <c r="I233" s="196" t="s">
        <v>8</v>
      </c>
    </row>
    <row r="234" spans="1:9" ht="30" x14ac:dyDescent="0.25">
      <c r="A234" s="243">
        <v>204</v>
      </c>
      <c r="B234" s="198" t="s">
        <v>923</v>
      </c>
      <c r="C234" s="204"/>
      <c r="D234" s="206"/>
      <c r="E234" s="206"/>
      <c r="F234" s="206"/>
      <c r="G234" s="206"/>
      <c r="H234" s="206"/>
      <c r="I234" s="196" t="s">
        <v>937</v>
      </c>
    </row>
    <row r="235" spans="1:9" ht="30" x14ac:dyDescent="0.25">
      <c r="A235" s="243">
        <v>205</v>
      </c>
      <c r="B235" s="198" t="s">
        <v>946</v>
      </c>
      <c r="C235" s="204"/>
      <c r="D235" s="206"/>
      <c r="E235" s="206"/>
      <c r="F235" s="206"/>
      <c r="G235" s="206"/>
      <c r="H235" s="206"/>
      <c r="I235" s="196" t="s">
        <v>935</v>
      </c>
    </row>
    <row r="236" spans="1:9" x14ac:dyDescent="0.25">
      <c r="A236" s="243">
        <v>206</v>
      </c>
      <c r="B236" s="198" t="s">
        <v>899</v>
      </c>
      <c r="C236" s="204"/>
      <c r="D236" s="206"/>
      <c r="E236" s="206"/>
      <c r="F236" s="206"/>
      <c r="G236" s="206"/>
      <c r="H236" s="206"/>
      <c r="I236" s="196" t="s">
        <v>900</v>
      </c>
    </row>
    <row r="237" spans="1:9" x14ac:dyDescent="0.25">
      <c r="A237" s="243">
        <v>207</v>
      </c>
      <c r="B237" s="198" t="s">
        <v>934</v>
      </c>
      <c r="C237" s="204"/>
      <c r="D237" s="206"/>
      <c r="E237" s="206"/>
      <c r="F237" s="206"/>
      <c r="G237" s="206"/>
      <c r="H237" s="206"/>
      <c r="I237" s="196" t="s">
        <v>935</v>
      </c>
    </row>
    <row r="238" spans="1:9" ht="30" x14ac:dyDescent="0.25">
      <c r="A238" s="243">
        <v>208</v>
      </c>
      <c r="B238" s="198" t="s">
        <v>929</v>
      </c>
      <c r="C238" s="204"/>
      <c r="D238" s="206"/>
      <c r="E238" s="206"/>
      <c r="F238" s="206"/>
      <c r="G238" s="206"/>
      <c r="H238" s="206"/>
      <c r="I238" s="196" t="s">
        <v>937</v>
      </c>
    </row>
    <row r="239" spans="1:9" x14ac:dyDescent="0.25">
      <c r="A239" s="243">
        <v>209</v>
      </c>
      <c r="B239" s="198" t="s">
        <v>849</v>
      </c>
      <c r="C239" s="204"/>
      <c r="D239" s="206"/>
      <c r="E239" s="206"/>
      <c r="F239" s="206"/>
      <c r="G239" s="206"/>
      <c r="H239" s="206"/>
      <c r="I239" s="206" t="s">
        <v>850</v>
      </c>
    </row>
    <row r="240" spans="1:9" ht="60" x14ac:dyDescent="0.25">
      <c r="A240" s="243">
        <v>210</v>
      </c>
      <c r="B240" s="196" t="s">
        <v>866</v>
      </c>
      <c r="C240" s="204"/>
      <c r="D240" s="206"/>
      <c r="E240" s="206"/>
      <c r="F240" s="206"/>
      <c r="G240" s="206"/>
      <c r="H240" s="206"/>
      <c r="I240" s="196" t="s">
        <v>867</v>
      </c>
    </row>
    <row r="241" spans="1:9" x14ac:dyDescent="0.25">
      <c r="B241" s="195"/>
    </row>
    <row r="242" spans="1:9" x14ac:dyDescent="0.25">
      <c r="B242" s="199" t="s">
        <v>617</v>
      </c>
      <c r="C242" s="203" t="s">
        <v>65</v>
      </c>
      <c r="D242" s="417" t="s">
        <v>618</v>
      </c>
      <c r="E242" s="441" t="s">
        <v>619</v>
      </c>
      <c r="F242" s="441"/>
      <c r="G242" s="417" t="s">
        <v>620</v>
      </c>
      <c r="H242" s="417" t="s">
        <v>622</v>
      </c>
      <c r="I242" s="418" t="s">
        <v>621</v>
      </c>
    </row>
    <row r="243" spans="1:9" x14ac:dyDescent="0.25">
      <c r="B243" s="195"/>
    </row>
    <row r="244" spans="1:9" ht="60" x14ac:dyDescent="0.25">
      <c r="A244" s="243">
        <v>211</v>
      </c>
      <c r="B244" s="198" t="s">
        <v>950</v>
      </c>
      <c r="C244" s="204"/>
      <c r="D244" s="206"/>
      <c r="E244" s="206"/>
      <c r="F244" s="206"/>
      <c r="G244" s="206"/>
      <c r="H244" s="206"/>
      <c r="I244" s="196" t="s">
        <v>952</v>
      </c>
    </row>
    <row r="245" spans="1:9" ht="60" x14ac:dyDescent="0.25">
      <c r="A245" s="243">
        <v>212</v>
      </c>
      <c r="B245" s="198" t="s">
        <v>951</v>
      </c>
      <c r="C245" s="204"/>
      <c r="D245" s="206"/>
      <c r="E245" s="206"/>
      <c r="F245" s="206"/>
      <c r="G245" s="206"/>
      <c r="H245" s="206"/>
      <c r="I245" s="196" t="s">
        <v>952</v>
      </c>
    </row>
    <row r="246" spans="1:9" ht="30" x14ac:dyDescent="0.25">
      <c r="A246" s="243">
        <v>213</v>
      </c>
      <c r="B246" s="198" t="s">
        <v>953</v>
      </c>
      <c r="C246" s="204"/>
      <c r="D246" s="206"/>
      <c r="E246" s="206"/>
      <c r="F246" s="206"/>
      <c r="G246" s="206"/>
      <c r="H246" s="206"/>
      <c r="I246" s="196"/>
    </row>
    <row r="247" spans="1:9" ht="30" x14ac:dyDescent="0.25">
      <c r="A247" s="243">
        <v>214</v>
      </c>
      <c r="B247" s="255" t="s">
        <v>1015</v>
      </c>
      <c r="C247" s="256"/>
      <c r="D247" s="257"/>
      <c r="E247" s="257"/>
      <c r="F247" s="257"/>
      <c r="G247" s="257"/>
      <c r="H247" s="257"/>
      <c r="I247" s="258" t="s">
        <v>1016</v>
      </c>
    </row>
    <row r="248" spans="1:9" ht="45" x14ac:dyDescent="0.25">
      <c r="A248" s="243">
        <v>215</v>
      </c>
      <c r="B248" s="224" t="s">
        <v>1017</v>
      </c>
      <c r="C248" s="225"/>
      <c r="D248" s="226"/>
      <c r="E248" s="226"/>
      <c r="F248" s="226"/>
      <c r="G248" s="226"/>
      <c r="H248" s="226"/>
      <c r="I248" s="228" t="s">
        <v>1018</v>
      </c>
    </row>
    <row r="249" spans="1:9" x14ac:dyDescent="0.25">
      <c r="B249" s="195"/>
      <c r="I249" s="194"/>
    </row>
    <row r="250" spans="1:9" x14ac:dyDescent="0.25">
      <c r="B250" s="199" t="s">
        <v>617</v>
      </c>
      <c r="C250" s="203" t="s">
        <v>67</v>
      </c>
      <c r="D250" s="417" t="s">
        <v>618</v>
      </c>
      <c r="E250" s="441" t="s">
        <v>619</v>
      </c>
      <c r="F250" s="441"/>
      <c r="G250" s="417" t="s">
        <v>620</v>
      </c>
      <c r="H250" s="417" t="s">
        <v>622</v>
      </c>
      <c r="I250" s="418" t="s">
        <v>621</v>
      </c>
    </row>
    <row r="251" spans="1:9" x14ac:dyDescent="0.25">
      <c r="B251" s="195"/>
      <c r="I251" s="194"/>
    </row>
    <row r="252" spans="1:9" ht="30" x14ac:dyDescent="0.25">
      <c r="A252" s="243">
        <v>216</v>
      </c>
      <c r="B252" s="239" t="s">
        <v>956</v>
      </c>
      <c r="C252" s="204"/>
      <c r="D252" s="206"/>
      <c r="E252" s="206"/>
      <c r="F252" s="206"/>
      <c r="G252" s="206"/>
      <c r="H252" s="206"/>
      <c r="I252" s="196" t="s">
        <v>50</v>
      </c>
    </row>
    <row r="253" spans="1:9" ht="45" x14ac:dyDescent="0.25">
      <c r="A253" s="243">
        <v>217</v>
      </c>
      <c r="B253" s="239" t="s">
        <v>957</v>
      </c>
      <c r="C253" s="204"/>
      <c r="D253" s="206"/>
      <c r="E253" s="206"/>
      <c r="F253" s="206"/>
      <c r="G253" s="206"/>
      <c r="H253" s="206"/>
      <c r="I253" s="196" t="s">
        <v>50</v>
      </c>
    </row>
    <row r="254" spans="1:9" ht="45" x14ac:dyDescent="0.25">
      <c r="A254" s="243">
        <v>218</v>
      </c>
      <c r="B254" s="239" t="s">
        <v>958</v>
      </c>
      <c r="C254" s="204"/>
      <c r="D254" s="206"/>
      <c r="E254" s="206"/>
      <c r="F254" s="206"/>
      <c r="G254" s="206"/>
      <c r="H254" s="206"/>
      <c r="I254" s="196" t="s">
        <v>50</v>
      </c>
    </row>
    <row r="255" spans="1:9" x14ac:dyDescent="0.25">
      <c r="A255" s="243">
        <v>219</v>
      </c>
      <c r="B255" s="239" t="s">
        <v>959</v>
      </c>
      <c r="C255" s="204"/>
      <c r="D255" s="206"/>
      <c r="E255" s="206"/>
      <c r="F255" s="206"/>
      <c r="G255" s="206"/>
      <c r="H255" s="206"/>
      <c r="I255" s="196" t="s">
        <v>50</v>
      </c>
    </row>
    <row r="256" spans="1:9" ht="90" x14ac:dyDescent="0.25">
      <c r="A256" s="243">
        <v>220</v>
      </c>
      <c r="B256" s="239" t="s">
        <v>960</v>
      </c>
      <c r="C256" s="204"/>
      <c r="D256" s="206"/>
      <c r="E256" s="206"/>
      <c r="F256" s="206"/>
      <c r="G256" s="206"/>
      <c r="H256" s="206"/>
      <c r="I256" s="196" t="s">
        <v>50</v>
      </c>
    </row>
    <row r="257" spans="1:9" ht="90" x14ac:dyDescent="0.25">
      <c r="A257" s="243">
        <v>221</v>
      </c>
      <c r="B257" s="239" t="s">
        <v>961</v>
      </c>
      <c r="C257" s="204"/>
      <c r="D257" s="206"/>
      <c r="E257" s="206"/>
      <c r="F257" s="206"/>
      <c r="G257" s="206"/>
      <c r="H257" s="206"/>
      <c r="I257" s="196" t="s">
        <v>50</v>
      </c>
    </row>
    <row r="258" spans="1:9" ht="75" x14ac:dyDescent="0.25">
      <c r="A258" s="243">
        <v>222</v>
      </c>
      <c r="B258" s="239" t="s">
        <v>962</v>
      </c>
      <c r="C258" s="204"/>
      <c r="D258" s="206"/>
      <c r="E258" s="206"/>
      <c r="F258" s="206"/>
      <c r="G258" s="206"/>
      <c r="H258" s="206"/>
      <c r="I258" s="196" t="s">
        <v>50</v>
      </c>
    </row>
    <row r="259" spans="1:9" x14ac:dyDescent="0.25">
      <c r="A259" s="243">
        <v>223</v>
      </c>
      <c r="B259" s="239" t="s">
        <v>963</v>
      </c>
      <c r="C259" s="204"/>
      <c r="D259" s="206"/>
      <c r="E259" s="206"/>
      <c r="F259" s="206"/>
      <c r="G259" s="206"/>
      <c r="H259" s="206"/>
      <c r="I259" s="196" t="s">
        <v>50</v>
      </c>
    </row>
    <row r="260" spans="1:9" x14ac:dyDescent="0.25">
      <c r="A260" s="243">
        <v>224</v>
      </c>
      <c r="B260" s="239" t="s">
        <v>964</v>
      </c>
      <c r="C260" s="204"/>
      <c r="D260" s="206"/>
      <c r="E260" s="206"/>
      <c r="F260" s="206"/>
      <c r="G260" s="206"/>
      <c r="H260" s="206"/>
      <c r="I260" s="196" t="s">
        <v>50</v>
      </c>
    </row>
    <row r="261" spans="1:9" x14ac:dyDescent="0.25">
      <c r="A261" s="243">
        <v>225</v>
      </c>
      <c r="B261" s="239" t="s">
        <v>955</v>
      </c>
      <c r="C261" s="204"/>
      <c r="D261" s="206"/>
      <c r="E261" s="206"/>
      <c r="F261" s="206"/>
      <c r="G261" s="206"/>
      <c r="H261" s="206"/>
      <c r="I261" s="196" t="s">
        <v>50</v>
      </c>
    </row>
    <row r="262" spans="1:9" ht="45" x14ac:dyDescent="0.25">
      <c r="A262" s="243">
        <v>226</v>
      </c>
      <c r="B262" s="198" t="s">
        <v>965</v>
      </c>
      <c r="C262" s="204"/>
      <c r="D262" s="206"/>
      <c r="E262" s="206"/>
      <c r="F262" s="206"/>
      <c r="G262" s="206"/>
      <c r="H262" s="206"/>
      <c r="I262" s="206" t="s">
        <v>6</v>
      </c>
    </row>
    <row r="263" spans="1:9" ht="30" x14ac:dyDescent="0.25">
      <c r="A263" s="243">
        <v>227</v>
      </c>
      <c r="B263" s="198" t="s">
        <v>966</v>
      </c>
      <c r="C263" s="204"/>
      <c r="D263" s="206"/>
      <c r="E263" s="206"/>
      <c r="F263" s="206"/>
      <c r="G263" s="206"/>
      <c r="H263" s="206"/>
      <c r="I263" s="196" t="s">
        <v>1008</v>
      </c>
    </row>
    <row r="264" spans="1:9" ht="30" x14ac:dyDescent="0.25">
      <c r="A264" s="243">
        <v>228</v>
      </c>
      <c r="B264" s="198" t="s">
        <v>967</v>
      </c>
      <c r="C264" s="204"/>
      <c r="D264" s="206"/>
      <c r="E264" s="206"/>
      <c r="F264" s="206"/>
      <c r="G264" s="206"/>
      <c r="H264" s="206"/>
      <c r="I264" s="196" t="s">
        <v>980</v>
      </c>
    </row>
    <row r="265" spans="1:9" ht="45" x14ac:dyDescent="0.25">
      <c r="A265" s="243">
        <v>229</v>
      </c>
      <c r="B265" s="198" t="s">
        <v>968</v>
      </c>
      <c r="C265" s="204"/>
      <c r="D265" s="206"/>
      <c r="E265" s="206"/>
      <c r="F265" s="206"/>
      <c r="G265" s="206"/>
      <c r="H265" s="206"/>
      <c r="I265" s="206" t="s">
        <v>6</v>
      </c>
    </row>
    <row r="266" spans="1:9" ht="75" x14ac:dyDescent="0.25">
      <c r="A266" s="243">
        <v>230</v>
      </c>
      <c r="B266" s="198" t="s">
        <v>969</v>
      </c>
      <c r="C266" s="204"/>
      <c r="D266" s="206"/>
      <c r="E266" s="206"/>
      <c r="F266" s="206"/>
      <c r="G266" s="206"/>
      <c r="H266" s="206"/>
      <c r="I266" s="206" t="s">
        <v>6</v>
      </c>
    </row>
    <row r="267" spans="1:9" ht="30" x14ac:dyDescent="0.25">
      <c r="A267" s="243">
        <v>231</v>
      </c>
      <c r="B267" s="198" t="s">
        <v>970</v>
      </c>
      <c r="C267" s="204"/>
      <c r="D267" s="206"/>
      <c r="E267" s="206"/>
      <c r="F267" s="206"/>
      <c r="G267" s="206"/>
      <c r="H267" s="206"/>
      <c r="I267" s="206" t="s">
        <v>6</v>
      </c>
    </row>
    <row r="268" spans="1:9" ht="30" x14ac:dyDescent="0.25">
      <c r="A268" s="243">
        <v>232</v>
      </c>
      <c r="B268" s="198" t="s">
        <v>972</v>
      </c>
      <c r="C268" s="204"/>
      <c r="D268" s="206"/>
      <c r="E268" s="206"/>
      <c r="F268" s="206"/>
      <c r="G268" s="206"/>
      <c r="H268" s="206"/>
      <c r="I268" s="206" t="s">
        <v>6</v>
      </c>
    </row>
    <row r="269" spans="1:9" ht="30" x14ac:dyDescent="0.25">
      <c r="A269" s="243">
        <v>233</v>
      </c>
      <c r="B269" s="198" t="s">
        <v>971</v>
      </c>
      <c r="C269" s="204"/>
      <c r="D269" s="206"/>
      <c r="E269" s="206"/>
      <c r="F269" s="206"/>
      <c r="G269" s="206"/>
      <c r="H269" s="206"/>
      <c r="I269" s="206" t="s">
        <v>6</v>
      </c>
    </row>
    <row r="270" spans="1:9" ht="30" x14ac:dyDescent="0.25">
      <c r="A270" s="243">
        <v>234</v>
      </c>
      <c r="B270" s="198" t="s">
        <v>973</v>
      </c>
      <c r="C270" s="204"/>
      <c r="D270" s="206"/>
      <c r="E270" s="206"/>
      <c r="F270" s="206"/>
      <c r="G270" s="206"/>
      <c r="H270" s="206"/>
      <c r="I270" s="196" t="s">
        <v>991</v>
      </c>
    </row>
    <row r="271" spans="1:9" ht="30" x14ac:dyDescent="0.25">
      <c r="A271" s="243">
        <v>235</v>
      </c>
      <c r="B271" s="198" t="s">
        <v>974</v>
      </c>
      <c r="C271" s="204"/>
      <c r="D271" s="206"/>
      <c r="E271" s="206"/>
      <c r="F271" s="206"/>
      <c r="G271" s="206"/>
      <c r="H271" s="206"/>
      <c r="I271" s="206" t="s">
        <v>7</v>
      </c>
    </row>
    <row r="272" spans="1:9" ht="30" x14ac:dyDescent="0.25">
      <c r="A272" s="243">
        <v>236</v>
      </c>
      <c r="B272" s="198" t="s">
        <v>975</v>
      </c>
      <c r="C272" s="204"/>
      <c r="D272" s="206"/>
      <c r="E272" s="206"/>
      <c r="F272" s="206"/>
      <c r="G272" s="206"/>
      <c r="H272" s="206"/>
      <c r="I272" s="206" t="s">
        <v>7</v>
      </c>
    </row>
    <row r="273" spans="1:9" ht="45" x14ac:dyDescent="0.25">
      <c r="A273" s="243">
        <v>237</v>
      </c>
      <c r="B273" s="198" t="s">
        <v>976</v>
      </c>
      <c r="C273" s="204"/>
      <c r="D273" s="206"/>
      <c r="E273" s="206"/>
      <c r="F273" s="206"/>
      <c r="G273" s="206"/>
      <c r="H273" s="206"/>
      <c r="I273" s="206" t="s">
        <v>7</v>
      </c>
    </row>
    <row r="274" spans="1:9" ht="30" x14ac:dyDescent="0.25">
      <c r="A274" s="243">
        <v>238</v>
      </c>
      <c r="B274" s="198" t="s">
        <v>977</v>
      </c>
      <c r="C274" s="204"/>
      <c r="D274" s="206"/>
      <c r="E274" s="206"/>
      <c r="F274" s="206"/>
      <c r="G274" s="206"/>
      <c r="H274" s="206"/>
      <c r="I274" s="206" t="s">
        <v>7</v>
      </c>
    </row>
    <row r="275" spans="1:9" ht="60" x14ac:dyDescent="0.25">
      <c r="A275" s="243">
        <v>239</v>
      </c>
      <c r="B275" s="198" t="s">
        <v>978</v>
      </c>
      <c r="C275" s="204"/>
      <c r="D275" s="206"/>
      <c r="E275" s="206"/>
      <c r="F275" s="206"/>
      <c r="G275" s="206"/>
      <c r="H275" s="206"/>
      <c r="I275" s="206" t="s">
        <v>7</v>
      </c>
    </row>
    <row r="276" spans="1:9" ht="45" x14ac:dyDescent="0.25">
      <c r="A276" s="243">
        <v>240</v>
      </c>
      <c r="B276" s="198" t="s">
        <v>979</v>
      </c>
      <c r="C276" s="204"/>
      <c r="D276" s="206"/>
      <c r="E276" s="206"/>
      <c r="F276" s="206"/>
      <c r="G276" s="206"/>
      <c r="H276" s="206"/>
      <c r="I276" s="206" t="s">
        <v>7</v>
      </c>
    </row>
    <row r="277" spans="1:9" ht="60" x14ac:dyDescent="0.25">
      <c r="A277" s="243">
        <v>241</v>
      </c>
      <c r="B277" s="198" t="s">
        <v>981</v>
      </c>
      <c r="C277" s="204"/>
      <c r="D277" s="206"/>
      <c r="E277" s="206"/>
      <c r="F277" s="206"/>
      <c r="G277" s="206"/>
      <c r="H277" s="206"/>
      <c r="I277" s="206" t="s">
        <v>8</v>
      </c>
    </row>
    <row r="278" spans="1:9" ht="60" x14ac:dyDescent="0.25">
      <c r="A278" s="243">
        <v>242</v>
      </c>
      <c r="B278" s="198" t="s">
        <v>982</v>
      </c>
      <c r="C278" s="204"/>
      <c r="D278" s="206"/>
      <c r="E278" s="206"/>
      <c r="F278" s="206"/>
      <c r="G278" s="206"/>
      <c r="H278" s="206"/>
      <c r="I278" s="206" t="s">
        <v>8</v>
      </c>
    </row>
    <row r="279" spans="1:9" ht="30" x14ac:dyDescent="0.25">
      <c r="A279" s="243">
        <v>243</v>
      </c>
      <c r="B279" s="198" t="s">
        <v>983</v>
      </c>
      <c r="C279" s="204"/>
      <c r="D279" s="206"/>
      <c r="E279" s="206"/>
      <c r="F279" s="206"/>
      <c r="G279" s="206"/>
      <c r="H279" s="206"/>
      <c r="I279" s="206" t="s">
        <v>8</v>
      </c>
    </row>
    <row r="280" spans="1:9" x14ac:dyDescent="0.25">
      <c r="A280" s="243">
        <v>244</v>
      </c>
      <c r="B280" s="198" t="s">
        <v>984</v>
      </c>
      <c r="C280" s="204"/>
      <c r="D280" s="206"/>
      <c r="E280" s="206"/>
      <c r="F280" s="206"/>
      <c r="G280" s="206"/>
      <c r="H280" s="206"/>
      <c r="I280" s="206" t="s">
        <v>8</v>
      </c>
    </row>
    <row r="281" spans="1:9" x14ac:dyDescent="0.25">
      <c r="A281" s="243">
        <v>245</v>
      </c>
      <c r="B281" s="198" t="s">
        <v>985</v>
      </c>
      <c r="C281" s="204"/>
      <c r="D281" s="206"/>
      <c r="E281" s="206"/>
      <c r="F281" s="206"/>
      <c r="G281" s="206"/>
      <c r="H281" s="206"/>
      <c r="I281" s="206" t="s">
        <v>8</v>
      </c>
    </row>
    <row r="282" spans="1:9" x14ac:dyDescent="0.25">
      <c r="A282" s="243">
        <v>246</v>
      </c>
      <c r="B282" s="198" t="s">
        <v>986</v>
      </c>
      <c r="C282" s="204"/>
      <c r="D282" s="206"/>
      <c r="E282" s="206"/>
      <c r="F282" s="206"/>
      <c r="G282" s="206"/>
      <c r="H282" s="206"/>
      <c r="I282" s="206" t="s">
        <v>8</v>
      </c>
    </row>
    <row r="283" spans="1:9" ht="45" x14ac:dyDescent="0.25">
      <c r="A283" s="243">
        <v>247</v>
      </c>
      <c r="B283" s="198" t="s">
        <v>987</v>
      </c>
      <c r="C283" s="204"/>
      <c r="D283" s="206"/>
      <c r="E283" s="206"/>
      <c r="F283" s="206"/>
      <c r="G283" s="206"/>
      <c r="H283" s="206"/>
      <c r="I283" s="206" t="s">
        <v>8</v>
      </c>
    </row>
    <row r="284" spans="1:9" ht="30" x14ac:dyDescent="0.25">
      <c r="A284" s="243">
        <v>248</v>
      </c>
      <c r="B284" s="198" t="s">
        <v>988</v>
      </c>
      <c r="C284" s="204"/>
      <c r="D284" s="206"/>
      <c r="E284" s="206"/>
      <c r="F284" s="206"/>
      <c r="G284" s="206"/>
      <c r="H284" s="206"/>
      <c r="I284" s="206" t="s">
        <v>8</v>
      </c>
    </row>
    <row r="285" spans="1:9" ht="30" x14ac:dyDescent="0.25">
      <c r="A285" s="243">
        <v>249</v>
      </c>
      <c r="B285" s="198" t="s">
        <v>989</v>
      </c>
      <c r="C285" s="204"/>
      <c r="D285" s="206"/>
      <c r="E285" s="206"/>
      <c r="F285" s="206"/>
      <c r="G285" s="206"/>
      <c r="H285" s="206"/>
      <c r="I285" s="206" t="s">
        <v>8</v>
      </c>
    </row>
    <row r="286" spans="1:9" ht="30" x14ac:dyDescent="0.25">
      <c r="A286" s="243">
        <v>250</v>
      </c>
      <c r="B286" s="198" t="s">
        <v>990</v>
      </c>
      <c r="C286" s="204"/>
      <c r="D286" s="206"/>
      <c r="E286" s="206"/>
      <c r="F286" s="206"/>
      <c r="G286" s="206"/>
      <c r="H286" s="206"/>
      <c r="I286" s="206" t="s">
        <v>8</v>
      </c>
    </row>
    <row r="287" spans="1:9" ht="45" x14ac:dyDescent="0.25">
      <c r="A287" s="243">
        <v>251</v>
      </c>
      <c r="B287" s="198" t="s">
        <v>992</v>
      </c>
      <c r="C287" s="204"/>
      <c r="D287" s="206"/>
      <c r="E287" s="206"/>
      <c r="F287" s="206"/>
      <c r="G287" s="206"/>
      <c r="H287" s="206"/>
      <c r="I287" s="206" t="s">
        <v>18</v>
      </c>
    </row>
    <row r="288" spans="1:9" ht="30" x14ac:dyDescent="0.25">
      <c r="A288" s="243">
        <v>252</v>
      </c>
      <c r="B288" s="196" t="s">
        <v>993</v>
      </c>
      <c r="C288" s="204"/>
      <c r="D288" s="206"/>
      <c r="E288" s="206"/>
      <c r="F288" s="206"/>
      <c r="G288" s="206"/>
      <c r="H288" s="206"/>
      <c r="I288" s="206" t="s">
        <v>18</v>
      </c>
    </row>
    <row r="289" spans="1:9" x14ac:dyDescent="0.25">
      <c r="A289" s="243">
        <v>253</v>
      </c>
      <c r="B289" s="196" t="s">
        <v>994</v>
      </c>
      <c r="C289" s="204"/>
      <c r="D289" s="206"/>
      <c r="E289" s="206"/>
      <c r="F289" s="206"/>
      <c r="G289" s="206"/>
      <c r="H289" s="206"/>
      <c r="I289" s="206" t="s">
        <v>18</v>
      </c>
    </row>
    <row r="290" spans="1:9" ht="45" x14ac:dyDescent="0.25">
      <c r="A290" s="243">
        <v>254</v>
      </c>
      <c r="B290" s="196" t="s">
        <v>995</v>
      </c>
      <c r="C290" s="204"/>
      <c r="D290" s="206"/>
      <c r="E290" s="206"/>
      <c r="F290" s="206"/>
      <c r="G290" s="206"/>
      <c r="H290" s="206"/>
      <c r="I290" s="206" t="s">
        <v>18</v>
      </c>
    </row>
    <row r="291" spans="1:9" ht="30" x14ac:dyDescent="0.25">
      <c r="A291" s="243">
        <v>255</v>
      </c>
      <c r="B291" s="196" t="s">
        <v>996</v>
      </c>
      <c r="C291" s="204"/>
      <c r="D291" s="206"/>
      <c r="E291" s="206"/>
      <c r="F291" s="206"/>
      <c r="G291" s="206"/>
      <c r="H291" s="206"/>
      <c r="I291" s="206" t="s">
        <v>18</v>
      </c>
    </row>
    <row r="292" spans="1:9" x14ac:dyDescent="0.25">
      <c r="A292" s="243">
        <v>256</v>
      </c>
      <c r="B292" s="196" t="s">
        <v>997</v>
      </c>
      <c r="C292" s="204"/>
      <c r="D292" s="206"/>
      <c r="E292" s="206"/>
      <c r="F292" s="206"/>
      <c r="G292" s="206"/>
      <c r="H292" s="206"/>
      <c r="I292" s="206" t="s">
        <v>18</v>
      </c>
    </row>
    <row r="294" spans="1:9" x14ac:dyDescent="0.25">
      <c r="B294" s="199" t="s">
        <v>617</v>
      </c>
      <c r="C294" s="203" t="s">
        <v>64</v>
      </c>
      <c r="D294" s="417" t="s">
        <v>618</v>
      </c>
      <c r="E294" s="441" t="s">
        <v>619</v>
      </c>
      <c r="F294" s="441"/>
      <c r="G294" s="417" t="s">
        <v>620</v>
      </c>
      <c r="H294" s="418" t="s">
        <v>998</v>
      </c>
      <c r="I294" s="417" t="s">
        <v>621</v>
      </c>
    </row>
    <row r="296" spans="1:9" x14ac:dyDescent="0.25">
      <c r="A296" s="243">
        <v>257</v>
      </c>
      <c r="B296" s="196" t="s">
        <v>1001</v>
      </c>
      <c r="C296" s="204"/>
      <c r="D296" s="206"/>
      <c r="E296" s="206"/>
      <c r="F296" s="206"/>
      <c r="G296" s="206"/>
      <c r="H296" s="206" t="s">
        <v>1002</v>
      </c>
      <c r="I296" s="206"/>
    </row>
    <row r="297" spans="1:9" x14ac:dyDescent="0.25">
      <c r="A297" s="243">
        <v>258</v>
      </c>
      <c r="B297" s="196" t="s">
        <v>999</v>
      </c>
      <c r="C297" s="204"/>
      <c r="D297" s="206"/>
      <c r="E297" s="206"/>
      <c r="F297" s="206"/>
      <c r="G297" s="206"/>
      <c r="H297" s="206" t="s">
        <v>1000</v>
      </c>
      <c r="I297" s="206"/>
    </row>
  </sheetData>
  <mergeCells count="15">
    <mergeCell ref="E4:F4"/>
    <mergeCell ref="B130:I130"/>
    <mergeCell ref="E132:F132"/>
    <mergeCell ref="B133:I133"/>
    <mergeCell ref="E143:F143"/>
    <mergeCell ref="E139:F139"/>
    <mergeCell ref="B140:I140"/>
    <mergeCell ref="E44:F44"/>
    <mergeCell ref="E250:F250"/>
    <mergeCell ref="E294:F294"/>
    <mergeCell ref="E66:F66"/>
    <mergeCell ref="E70:F70"/>
    <mergeCell ref="E177:F177"/>
    <mergeCell ref="E187:F187"/>
    <mergeCell ref="E242:F24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97D80"/>
  </sheetPr>
  <dimension ref="A1:N50"/>
  <sheetViews>
    <sheetView topLeftCell="A14" zoomScaleNormal="100" workbookViewId="0">
      <selection activeCell="C26" sqref="C26"/>
    </sheetView>
  </sheetViews>
  <sheetFormatPr baseColWidth="10" defaultRowHeight="15.75" x14ac:dyDescent="0.25"/>
  <cols>
    <col min="1" max="1" width="9" customWidth="1"/>
    <col min="2" max="2" width="11" bestFit="1" customWidth="1"/>
    <col min="3" max="3" width="26.21875" customWidth="1"/>
    <col min="4" max="4" width="8.88671875" customWidth="1"/>
    <col min="5" max="5" width="7" customWidth="1"/>
    <col min="6" max="6" width="15.5546875" bestFit="1" customWidth="1"/>
    <col min="7" max="7" width="12.6640625" bestFit="1" customWidth="1"/>
    <col min="8" max="8" width="12.21875" customWidth="1"/>
    <col min="9" max="9" width="16.44140625" bestFit="1" customWidth="1"/>
    <col min="12" max="12" width="9.6640625" customWidth="1"/>
    <col min="13" max="13" width="20.88671875" customWidth="1"/>
  </cols>
  <sheetData>
    <row r="1" spans="1:9" x14ac:dyDescent="0.25">
      <c r="A1" s="56"/>
      <c r="B1" s="87"/>
      <c r="C1" s="88"/>
      <c r="D1" s="88"/>
      <c r="E1" s="89"/>
      <c r="F1" s="59"/>
      <c r="G1" s="59"/>
      <c r="H1" s="59"/>
      <c r="I1" s="90"/>
    </row>
    <row r="2" spans="1:9" x14ac:dyDescent="0.25">
      <c r="A2" s="56" t="s">
        <v>131</v>
      </c>
      <c r="B2" s="42" t="s">
        <v>143</v>
      </c>
      <c r="C2" s="43"/>
      <c r="D2" s="43"/>
      <c r="E2" s="45"/>
      <c r="F2" s="41"/>
      <c r="G2" s="41"/>
      <c r="H2" s="48"/>
      <c r="I2" s="90"/>
    </row>
    <row r="3" spans="1:9" x14ac:dyDescent="0.25">
      <c r="B3" s="1"/>
      <c r="C3" s="1"/>
      <c r="D3" s="1"/>
      <c r="E3" s="1"/>
      <c r="F3" s="1"/>
      <c r="G3" s="1"/>
      <c r="H3" s="55"/>
      <c r="I3" s="90"/>
    </row>
    <row r="4" spans="1:9" x14ac:dyDescent="0.25">
      <c r="B4" s="158" t="s">
        <v>87</v>
      </c>
      <c r="C4" s="11"/>
      <c r="D4" s="208" t="s">
        <v>80</v>
      </c>
      <c r="E4" s="209" t="s">
        <v>79</v>
      </c>
      <c r="F4" s="211" t="s">
        <v>713</v>
      </c>
      <c r="G4" s="208" t="s">
        <v>78</v>
      </c>
      <c r="H4" s="208" t="s">
        <v>76</v>
      </c>
      <c r="I4" s="90"/>
    </row>
    <row r="5" spans="1:9" x14ac:dyDescent="0.25">
      <c r="B5" s="35"/>
      <c r="C5" s="35" t="s">
        <v>0</v>
      </c>
      <c r="D5" s="101">
        <f t="shared" ref="D5:E5" si="0">D25</f>
        <v>258555</v>
      </c>
      <c r="E5" s="103">
        <f t="shared" si="0"/>
        <v>0.12</v>
      </c>
      <c r="F5" s="100"/>
      <c r="G5" s="101">
        <v>772907</v>
      </c>
      <c r="H5" s="293">
        <f>$I$25</f>
        <v>1990332.2222222222</v>
      </c>
      <c r="I5" s="90"/>
    </row>
    <row r="6" spans="1:9" x14ac:dyDescent="0.25">
      <c r="A6" s="187" t="s">
        <v>1027</v>
      </c>
      <c r="B6" s="59" t="s">
        <v>257</v>
      </c>
      <c r="C6" s="40" t="s">
        <v>24</v>
      </c>
      <c r="D6" s="60">
        <v>234240</v>
      </c>
      <c r="E6" s="61">
        <v>0.05</v>
      </c>
      <c r="F6" s="60">
        <f>(D6/$D$9)*100</f>
        <v>87.396136869872137</v>
      </c>
      <c r="G6" s="76">
        <v>679893</v>
      </c>
      <c r="H6" s="294">
        <f>I26+I27+I28+I29+I30+I33+I34+I35+I37+I38+I39+I40+I41+I42+I43</f>
        <v>1917302.8888888888</v>
      </c>
      <c r="I6" s="90"/>
    </row>
    <row r="7" spans="1:9" x14ac:dyDescent="0.25">
      <c r="A7" s="187" t="s">
        <v>1028</v>
      </c>
      <c r="B7" s="59" t="s">
        <v>257</v>
      </c>
      <c r="C7" s="71" t="s">
        <v>130</v>
      </c>
      <c r="D7" s="60">
        <v>16857</v>
      </c>
      <c r="E7" s="72">
        <v>0.08</v>
      </c>
      <c r="F7" s="60">
        <f>(D7/$D$9)*100</f>
        <v>6.2894325444648</v>
      </c>
      <c r="G7" s="76">
        <v>35061</v>
      </c>
      <c r="H7" s="294">
        <f>I32</f>
        <v>1505.1388888888891</v>
      </c>
      <c r="I7" s="90"/>
    </row>
    <row r="8" spans="1:9" x14ac:dyDescent="0.25">
      <c r="A8" s="187" t="s">
        <v>1025</v>
      </c>
      <c r="B8" s="49" t="s">
        <v>132</v>
      </c>
      <c r="C8" s="78" t="s">
        <v>36</v>
      </c>
      <c r="D8" s="50">
        <v>16924</v>
      </c>
      <c r="E8" s="83" t="s">
        <v>77</v>
      </c>
      <c r="F8" s="50">
        <f>(D8/$D$9)*100</f>
        <v>6.3144305856630636</v>
      </c>
      <c r="G8" s="77">
        <v>29176</v>
      </c>
      <c r="H8" s="295">
        <f>I31+I36</f>
        <v>71524.194444444438</v>
      </c>
      <c r="I8" s="90"/>
    </row>
    <row r="9" spans="1:9" x14ac:dyDescent="0.25">
      <c r="D9" s="74">
        <f>SUM(D6:D8)</f>
        <v>268021</v>
      </c>
      <c r="I9" s="90"/>
    </row>
    <row r="10" spans="1:9" x14ac:dyDescent="0.25">
      <c r="B10" s="431"/>
      <c r="C10" s="431"/>
      <c r="D10" s="431"/>
      <c r="E10" s="431"/>
      <c r="F10" s="431"/>
      <c r="G10" s="431"/>
      <c r="H10" s="431"/>
      <c r="I10" s="90"/>
    </row>
    <row r="11" spans="1:9" x14ac:dyDescent="0.25">
      <c r="A11" s="56" t="s">
        <v>131</v>
      </c>
      <c r="B11" s="42" t="s">
        <v>1026</v>
      </c>
      <c r="C11" s="43"/>
      <c r="D11" s="43"/>
      <c r="E11" s="45"/>
      <c r="F11" s="41"/>
      <c r="G11" s="59"/>
      <c r="H11" s="90"/>
      <c r="I11" s="90"/>
    </row>
    <row r="12" spans="1:9" x14ac:dyDescent="0.25">
      <c r="B12" s="1"/>
      <c r="C12" s="1"/>
      <c r="D12" s="1"/>
      <c r="E12" s="1"/>
      <c r="F12" s="1"/>
      <c r="G12" s="59"/>
      <c r="H12" s="59"/>
      <c r="I12" s="92"/>
    </row>
    <row r="13" spans="1:9" x14ac:dyDescent="0.25">
      <c r="B13" s="158" t="s">
        <v>87</v>
      </c>
      <c r="C13" s="11"/>
      <c r="D13" s="208" t="s">
        <v>80</v>
      </c>
      <c r="E13" s="209" t="s">
        <v>79</v>
      </c>
      <c r="F13" s="208" t="s">
        <v>78</v>
      </c>
      <c r="G13" s="88"/>
      <c r="H13" s="88"/>
      <c r="I13" s="88"/>
    </row>
    <row r="14" spans="1:9" x14ac:dyDescent="0.25">
      <c r="B14" s="59"/>
      <c r="C14" s="71" t="str">
        <f>'CH - J - Freizeit, Job'!C5</f>
        <v>Startseite Rubrik «Freizeit, Job»</v>
      </c>
      <c r="D14" s="60">
        <f>'CH - J - Freizeit, Job'!D5</f>
        <v>13546</v>
      </c>
      <c r="E14" s="61">
        <f>'CH - J - Freizeit, Job'!E5</f>
        <v>0.25</v>
      </c>
      <c r="F14" s="60">
        <f>'CH - J - Freizeit, Job'!F5</f>
        <v>13596</v>
      </c>
      <c r="G14" s="62"/>
      <c r="H14" s="62"/>
      <c r="I14" s="62"/>
    </row>
    <row r="15" spans="1:9" x14ac:dyDescent="0.25">
      <c r="B15" s="59"/>
      <c r="C15" s="71" t="str">
        <f>'CH - J - Konsum, Sucht'!C5</f>
        <v>Startseite Rubrik «Konsum, Sucht»</v>
      </c>
      <c r="D15" s="60">
        <f>'CH - J - Konsum, Sucht'!D5</f>
        <v>16198</v>
      </c>
      <c r="E15" s="61">
        <f>'CH - J - Konsum, Sucht'!E5</f>
        <v>8.3000000000000004E-2</v>
      </c>
      <c r="F15" s="60">
        <f>'CH - J - Konsum, Sucht'!F5</f>
        <v>16216</v>
      </c>
      <c r="G15" s="62"/>
      <c r="H15" s="62"/>
      <c r="I15" s="63"/>
    </row>
    <row r="16" spans="1:9" x14ac:dyDescent="0.25">
      <c r="B16" s="59"/>
      <c r="C16" s="71" t="str">
        <f>'CH - J - Konflikte, Krise'!C5</f>
        <v>Startseite Rubrik «Konflikte, Krise»</v>
      </c>
      <c r="D16" s="60">
        <f>'CH - J - Konflikte, Krise'!D5</f>
        <v>8468</v>
      </c>
      <c r="E16" s="61">
        <f>'CH - J - Konflikte, Krise'!E5</f>
        <v>0.04</v>
      </c>
      <c r="F16" s="60">
        <f>'CH - J - Konflikte, Krise'!F5</f>
        <v>8468</v>
      </c>
      <c r="G16" s="62"/>
      <c r="H16" s="62"/>
      <c r="I16" s="63"/>
    </row>
    <row r="17" spans="1:14" x14ac:dyDescent="0.25">
      <c r="B17" s="59"/>
      <c r="C17" s="71" t="str">
        <f>'CH - J - Körper, Psyche'!C5</f>
        <v>Startseite Rubrik «Körper, Psyche»</v>
      </c>
      <c r="D17" s="60">
        <f>'CH - J - Körper, Psyche'!D5</f>
        <v>22192</v>
      </c>
      <c r="E17" s="61">
        <f>'CH - J - Körper, Psyche'!E5</f>
        <v>0.08</v>
      </c>
      <c r="F17" s="60">
        <f>'CH - J - Körper, Psyche'!F5</f>
        <v>22192</v>
      </c>
      <c r="G17" s="62"/>
      <c r="H17" s="62"/>
      <c r="I17" s="63"/>
    </row>
    <row r="18" spans="1:14" x14ac:dyDescent="0.25">
      <c r="B18" s="59"/>
      <c r="C18" s="71" t="str">
        <f>'CH - J - Austausch'!C5</f>
        <v>Startseite Rubrik «Austausch»</v>
      </c>
      <c r="D18" s="60">
        <f>'CH - J - Austausch'!D5</f>
        <v>4120</v>
      </c>
      <c r="E18" s="96">
        <f>'CH - J - Austausch'!E5</f>
        <v>-0.1</v>
      </c>
      <c r="F18" s="60">
        <f>'CH - J - Austausch'!F5</f>
        <v>4133</v>
      </c>
      <c r="G18" s="62"/>
      <c r="H18" s="62"/>
      <c r="I18" s="63"/>
    </row>
    <row r="19" spans="1:14" x14ac:dyDescent="0.25">
      <c r="B19" s="49" t="str">
        <f>'CH - Eltern - Themen'!B5</f>
        <v>August</v>
      </c>
      <c r="C19" s="78" t="str">
        <f>'CH - Eltern - Themen'!C5</f>
        <v>Startseite Rubrik «Themen für Eltern»</v>
      </c>
      <c r="D19" s="50">
        <f>'CH - Eltern - Themen'!D5</f>
        <v>4016</v>
      </c>
      <c r="E19" s="289" t="str">
        <f>'CH - Eltern - Themen'!E5</f>
        <v>-</v>
      </c>
      <c r="F19" s="50">
        <f>'CH - Eltern - Themen'!F5</f>
        <v>4054</v>
      </c>
      <c r="G19" s="62"/>
      <c r="H19" s="62"/>
      <c r="I19" s="63"/>
    </row>
    <row r="20" spans="1:14" x14ac:dyDescent="0.25">
      <c r="B20" s="1"/>
      <c r="C20" s="1"/>
      <c r="D20" s="1"/>
      <c r="E20" s="1"/>
      <c r="F20" s="1"/>
      <c r="G20" s="1"/>
      <c r="H20" s="1"/>
      <c r="I20" s="1"/>
    </row>
    <row r="21" spans="1:14" x14ac:dyDescent="0.25">
      <c r="B21" s="1"/>
      <c r="C21" s="1"/>
      <c r="D21" s="1"/>
      <c r="E21" s="1"/>
      <c r="F21" s="1"/>
      <c r="G21" s="1"/>
      <c r="H21" s="1"/>
      <c r="I21" s="1"/>
    </row>
    <row r="22" spans="1:14" x14ac:dyDescent="0.25">
      <c r="B22" s="42" t="s">
        <v>570</v>
      </c>
      <c r="C22" s="41"/>
      <c r="D22" s="41"/>
      <c r="E22" s="41"/>
      <c r="F22" s="41"/>
      <c r="G22" s="41"/>
      <c r="H22" s="41"/>
      <c r="I22" s="47"/>
    </row>
    <row r="23" spans="1:14" x14ac:dyDescent="0.25">
      <c r="B23" s="1"/>
      <c r="C23" s="18"/>
      <c r="D23" s="1"/>
      <c r="E23" s="1"/>
      <c r="F23" s="1"/>
      <c r="G23" s="1"/>
      <c r="H23" s="1"/>
      <c r="I23" s="1"/>
    </row>
    <row r="24" spans="1:14" x14ac:dyDescent="0.25">
      <c r="A24" s="158" t="s">
        <v>87</v>
      </c>
      <c r="B24" s="65" t="s">
        <v>128</v>
      </c>
      <c r="C24" s="11"/>
      <c r="D24" s="208" t="s">
        <v>80</v>
      </c>
      <c r="E24" s="209" t="s">
        <v>79</v>
      </c>
      <c r="F24" s="208" t="s">
        <v>78</v>
      </c>
      <c r="G24" s="208" t="s">
        <v>61</v>
      </c>
      <c r="H24" s="208" t="s">
        <v>103</v>
      </c>
      <c r="I24" s="208" t="s">
        <v>76</v>
      </c>
      <c r="J24" s="210" t="s">
        <v>279</v>
      </c>
    </row>
    <row r="25" spans="1:14" x14ac:dyDescent="0.25">
      <c r="A25" s="67"/>
      <c r="B25" s="35"/>
      <c r="C25" s="35" t="s">
        <v>0</v>
      </c>
      <c r="D25" s="36">
        <v>258555</v>
      </c>
      <c r="E25" s="37">
        <v>0.12</v>
      </c>
      <c r="F25" s="80">
        <f>SUM(F26:F43)</f>
        <v>512398</v>
      </c>
      <c r="G25" s="38">
        <f>SUM(G26:G43)</f>
        <v>829.30509259259247</v>
      </c>
      <c r="H25" s="64"/>
      <c r="I25" s="39">
        <f>SUM(I26:I43)</f>
        <v>1990332.2222222222</v>
      </c>
      <c r="J25" s="271">
        <f>(((G25/M25)*100)-100)/100</f>
        <v>0.10419603820983965</v>
      </c>
      <c r="L25" s="51"/>
      <c r="M25" s="136">
        <f>SUM(M26:M43)</f>
        <v>751.04878472222208</v>
      </c>
      <c r="N25" s="135" t="s">
        <v>280</v>
      </c>
    </row>
    <row r="26" spans="1:14" x14ac:dyDescent="0.25">
      <c r="B26" t="s">
        <v>24</v>
      </c>
      <c r="C26" s="138" t="str">
        <f>'CH - J - Konsum, Sucht'!C11</f>
        <v>Alkohol</v>
      </c>
      <c r="D26" s="73">
        <f>'CH - J - Konsum, Sucht'!D11</f>
        <v>15413</v>
      </c>
      <c r="E26" s="292">
        <f>'CH - J - Konsum, Sucht'!$E$11</f>
        <v>-0.03</v>
      </c>
      <c r="F26" s="73">
        <f>'CH - J - Konsum, Sucht'!F11</f>
        <v>29214</v>
      </c>
      <c r="G26" s="141">
        <f>'CH - J - Konsum, Sucht'!G11</f>
        <v>52.798136574074071</v>
      </c>
      <c r="H26" s="141">
        <f>(G26*100)/$G$25</f>
        <v>6.3665515918894613</v>
      </c>
      <c r="I26" s="264">
        <f>'CH - J - Konsum, Sucht'!I11</f>
        <v>126715.52777777777</v>
      </c>
      <c r="J26" s="272">
        <f>'CH - J - Konsum, Sucht'!$J$11</f>
        <v>0.10564643863422887</v>
      </c>
      <c r="M26" s="141">
        <f>'CH - J - Konsum, Sucht'!$P$11</f>
        <v>47.753182870370381</v>
      </c>
    </row>
    <row r="27" spans="1:14" x14ac:dyDescent="0.25">
      <c r="B27" t="s">
        <v>24</v>
      </c>
      <c r="C27" s="138" t="str">
        <f>'CH - J - Austausch'!C11</f>
        <v>Austausch</v>
      </c>
      <c r="D27" s="263" t="str">
        <f>'CH - J - Austausch'!D11</f>
        <v>-</v>
      </c>
      <c r="E27" s="85" t="str">
        <f>'CH - J - Austausch'!E11</f>
        <v>-</v>
      </c>
      <c r="F27" s="73">
        <f>'CH - J - Austausch'!F11</f>
        <v>6079</v>
      </c>
      <c r="G27" s="141">
        <f>'CH - J - Austausch'!$G$11</f>
        <v>5.2717129629629627</v>
      </c>
      <c r="H27" s="141">
        <f t="shared" ref="H27:H43" si="1">(G27*100)/$G$25</f>
        <v>0.63567835408829021</v>
      </c>
      <c r="I27" s="264">
        <f>'CH - J - Austausch'!I11</f>
        <v>12652.111111111109</v>
      </c>
      <c r="J27" s="278">
        <f>'CH - J - Austausch'!$J$11</f>
        <v>0.54621928615560078</v>
      </c>
      <c r="M27" s="141">
        <f>'CH - J - Austausch'!$P$11</f>
        <v>3.4094212962962964</v>
      </c>
    </row>
    <row r="28" spans="1:14" x14ac:dyDescent="0.25">
      <c r="B28" s="1" t="s">
        <v>24</v>
      </c>
      <c r="C28" s="40" t="str">
        <f>'CH - J - Freizeit, Job'!C11</f>
        <v>Beruf</v>
      </c>
      <c r="D28" s="8">
        <f>'CH - J - Freizeit, Job'!D11</f>
        <v>29235</v>
      </c>
      <c r="E28" s="16">
        <f>'CH - J - Freizeit, Job'!E11</f>
        <v>0.53</v>
      </c>
      <c r="F28" s="8">
        <f>'CH - J - Freizeit, Job'!F11</f>
        <v>42761</v>
      </c>
      <c r="G28" s="6">
        <f>'CH - J - Freizeit, Job'!G11</f>
        <v>128.11618055555556</v>
      </c>
      <c r="H28" s="141">
        <f t="shared" si="1"/>
        <v>15.448618572332149</v>
      </c>
      <c r="I28" s="7">
        <f>'CH - J - Freizeit, Job'!I11</f>
        <v>307478.83333333337</v>
      </c>
      <c r="J28" s="272">
        <f>'CH - J - Freizeit, Job'!$J$11</f>
        <v>1.0072781990773141</v>
      </c>
      <c r="M28" s="141">
        <f>'CH - J - Freizeit, Job'!$P$11</f>
        <v>63.825821759259256</v>
      </c>
    </row>
    <row r="29" spans="1:14" x14ac:dyDescent="0.25">
      <c r="B29" s="1" t="s">
        <v>24</v>
      </c>
      <c r="C29" s="124" t="str">
        <f>'CH - J - Konsum, Sucht'!C26</f>
        <v>Cannabis</v>
      </c>
      <c r="D29" s="8">
        <f>'CH - J - Konsum, Sucht'!D26</f>
        <v>30208</v>
      </c>
      <c r="E29" s="16">
        <f>'CH - J - Konsum, Sucht'!E26</f>
        <v>5.8000000000000003E-2</v>
      </c>
      <c r="F29" s="8">
        <f>'CH - J - Konsum, Sucht'!F26</f>
        <v>49650</v>
      </c>
      <c r="G29" s="6">
        <f>'CH - J - Konsum, Sucht'!G26</f>
        <v>75.421284722222225</v>
      </c>
      <c r="H29" s="141">
        <f t="shared" si="1"/>
        <v>9.0945160467348014</v>
      </c>
      <c r="I29" s="7">
        <f>'CH - J - Konsum, Sucht'!I26</f>
        <v>181011.08333333334</v>
      </c>
      <c r="J29" s="272">
        <f>'CH - J - Konsum, Sucht'!$J$26</f>
        <v>1.5581741843582363E-2</v>
      </c>
      <c r="M29" s="141">
        <f>'CH - J - Konsum, Sucht'!$P$26</f>
        <v>74.264120370370378</v>
      </c>
    </row>
    <row r="30" spans="1:14" x14ac:dyDescent="0.25">
      <c r="B30" s="1" t="s">
        <v>24</v>
      </c>
      <c r="C30" s="124" t="str">
        <f>'CH - J - Körper, Psyche'!C11</f>
        <v>Ernährung</v>
      </c>
      <c r="D30" s="8">
        <f>'CH - J - Körper, Psyche'!D11</f>
        <v>14159</v>
      </c>
      <c r="E30" s="16">
        <f>'CH - J - Körper, Psyche'!E11</f>
        <v>2.5999999999999999E-2</v>
      </c>
      <c r="F30" s="8">
        <f>'CH - J - Körper, Psyche'!F11</f>
        <v>25582</v>
      </c>
      <c r="G30" s="6">
        <f>'CH - J - Körper, Psyche'!G11</f>
        <v>69.305486111111108</v>
      </c>
      <c r="H30" s="141">
        <f t="shared" si="1"/>
        <v>8.3570554106265895</v>
      </c>
      <c r="I30" s="7">
        <f>'CH - J - Körper, Psyche'!I11</f>
        <v>166333.16666666666</v>
      </c>
      <c r="J30" s="278">
        <f>'CH - J - Körper, Psyche'!$J$11</f>
        <v>0.23447554734037054</v>
      </c>
      <c r="M30" s="141">
        <f>'CH - J - Körper, Psyche'!$P$11</f>
        <v>56.141643518518514</v>
      </c>
    </row>
    <row r="31" spans="1:14" x14ac:dyDescent="0.25">
      <c r="A31" t="str">
        <f>'CH - Eltern - Themen'!$B$11</f>
        <v>August</v>
      </c>
      <c r="B31" s="1" t="s">
        <v>36</v>
      </c>
      <c r="C31" s="124" t="str">
        <f>'CH - Eltern - Themen'!C11</f>
        <v>Erziehung und Beziehung</v>
      </c>
      <c r="D31" s="8">
        <f>'CH - Eltern - Themen'!D11</f>
        <v>4341</v>
      </c>
      <c r="E31" s="284" t="str">
        <f>'CH - Eltern - Themen'!E11</f>
        <v>-</v>
      </c>
      <c r="F31" s="8">
        <f>'CH - Eltern - Themen'!F11</f>
        <v>7702</v>
      </c>
      <c r="G31" s="6">
        <f>'CH - Eltern - Themen'!G11</f>
        <v>10.049768518518519</v>
      </c>
      <c r="H31" s="141">
        <f t="shared" si="1"/>
        <v>1.2118300741528916</v>
      </c>
      <c r="I31" s="7">
        <f>'CH - Eltern - Themen'!I11</f>
        <v>24119.444444444445</v>
      </c>
      <c r="J31" s="85" t="str">
        <f>'CH - Eltern - Themen'!J11</f>
        <v>-</v>
      </c>
      <c r="M31" s="141">
        <f>'CH - Eltern - Themen'!$P$11</f>
        <v>0</v>
      </c>
    </row>
    <row r="32" spans="1:14" x14ac:dyDescent="0.25">
      <c r="B32" s="1" t="s">
        <v>210</v>
      </c>
      <c r="C32" s="259" t="str">
        <f>'CH - Schule - F&amp;F'!C5</f>
        <v>F&amp;F</v>
      </c>
      <c r="D32" s="287">
        <f>'CH - Schule - F&amp;F'!D5</f>
        <v>663</v>
      </c>
      <c r="E32" s="288">
        <f>'CH - Schule - F&amp;F'!E5</f>
        <v>-0.26</v>
      </c>
      <c r="F32" s="8">
        <f>'CH - Schule - F&amp;F'!F5</f>
        <v>707</v>
      </c>
      <c r="G32" s="6">
        <f>'CH - Schule - F&amp;F'!G5</f>
        <v>0.62714120370370385</v>
      </c>
      <c r="H32" s="141">
        <f t="shared" si="1"/>
        <v>7.5622495183662833E-2</v>
      </c>
      <c r="I32" s="7">
        <f>'CH - Schule - F&amp;F'!I5</f>
        <v>1505.1388888888891</v>
      </c>
      <c r="J32" s="278">
        <f>'CH - Schule - F&amp;F'!$J$5</f>
        <v>2.0413928174611014E-2</v>
      </c>
      <c r="M32" s="141">
        <f>'CH - Schule - F&amp;F'!$P$5</f>
        <v>0.6145949074074073</v>
      </c>
    </row>
    <row r="33" spans="1:13" x14ac:dyDescent="0.25">
      <c r="B33" s="1" t="s">
        <v>24</v>
      </c>
      <c r="C33" s="124" t="str">
        <f>'CH - J - Konflikte, Krise'!C11</f>
        <v>Gewalt</v>
      </c>
      <c r="D33" s="8">
        <f>'CH - J - Konflikte, Krise'!D11</f>
        <v>21737</v>
      </c>
      <c r="E33" s="16">
        <f>'CH - J - Konflikte, Krise'!E11</f>
        <v>0.02</v>
      </c>
      <c r="F33" s="8">
        <f>'CH - J - Konflikte, Krise'!F11</f>
        <v>33215</v>
      </c>
      <c r="G33" s="6">
        <f>'CH - J - Konflikte, Krise'!G11</f>
        <v>47.453449074074079</v>
      </c>
      <c r="H33" s="141">
        <f t="shared" si="1"/>
        <v>5.7220737576473848</v>
      </c>
      <c r="I33" s="7">
        <f>'CH - J - Konflikte, Krise'!I11</f>
        <v>113888.27777777777</v>
      </c>
      <c r="J33" s="274">
        <f>'CH - J - Konflikte, Krise'!$J$11</f>
        <v>-2.5724110677384004E-2</v>
      </c>
      <c r="M33" s="141">
        <f>'CH - J - Konflikte, Krise'!$P$11</f>
        <v>48.706377314814802</v>
      </c>
    </row>
    <row r="34" spans="1:13" x14ac:dyDescent="0.25">
      <c r="B34" s="1" t="s">
        <v>24</v>
      </c>
      <c r="C34" s="124" t="str">
        <f>'CH - J - Körper, Psyche'!C20</f>
        <v>Gewicht, Essstörungen</v>
      </c>
      <c r="D34" s="8">
        <f>'CH - J - Körper, Psyche'!D20</f>
        <v>15589</v>
      </c>
      <c r="E34" s="17">
        <f>'CH - J - Körper, Psyche'!E20</f>
        <v>-0.09</v>
      </c>
      <c r="F34" s="8">
        <f>'CH - J - Körper, Psyche'!F20</f>
        <v>33715</v>
      </c>
      <c r="G34" s="6">
        <f>'CH - J - Körper, Psyche'!G20</f>
        <v>32.647025462962965</v>
      </c>
      <c r="H34" s="141">
        <f t="shared" si="1"/>
        <v>3.9366724929785599</v>
      </c>
      <c r="I34" s="7">
        <f>'CH - J - Körper, Psyche'!I20</f>
        <v>78352.861111111124</v>
      </c>
      <c r="J34" s="278">
        <f>'CH - J - Körper, Psyche'!$J$20</f>
        <v>9.7502529116158601E-3</v>
      </c>
      <c r="M34" s="141">
        <f>'CH - J - Körper, Psyche'!$P$20</f>
        <v>32.33178240740741</v>
      </c>
    </row>
    <row r="35" spans="1:13" x14ac:dyDescent="0.25">
      <c r="B35" s="1" t="s">
        <v>24</v>
      </c>
      <c r="C35" s="124" t="str">
        <f>'CH - J - Konsum, Sucht'!C74</f>
        <v>Glücksspiel</v>
      </c>
      <c r="D35" s="8">
        <f>'CH - J - Konsum, Sucht'!D74</f>
        <v>4735</v>
      </c>
      <c r="E35" s="282">
        <f>'CH - J - Konsum, Sucht'!E74</f>
        <v>4.0000000000000001E-3</v>
      </c>
      <c r="F35" s="8">
        <f>'CH - J - Konsum, Sucht'!F74</f>
        <v>7765</v>
      </c>
      <c r="G35" s="6">
        <f>'CH - J - Konsum, Sucht'!G74</f>
        <v>7.4082523148148152</v>
      </c>
      <c r="H35" s="141">
        <f t="shared" si="1"/>
        <v>0.89330843147905536</v>
      </c>
      <c r="I35" s="7">
        <f>'CH - J - Konsum, Sucht'!I74</f>
        <v>17779.805555555555</v>
      </c>
      <c r="J35" s="274">
        <f>'CH - J - Konsum, Sucht'!$J$74</f>
        <v>-9.3637779665816934E-2</v>
      </c>
      <c r="M35" s="141">
        <f>'CH - J - Konsum, Sucht'!$P$74</f>
        <v>8.1736111111111107</v>
      </c>
    </row>
    <row r="36" spans="1:13" x14ac:dyDescent="0.25">
      <c r="A36" t="str">
        <f>'CH - Eltern - Themen'!$B$18</f>
        <v>August</v>
      </c>
      <c r="B36" s="1" t="s">
        <v>36</v>
      </c>
      <c r="C36" s="124" t="str">
        <f>'CH - Eltern - Themen'!C18</f>
        <v>Psychische Belastungen</v>
      </c>
      <c r="D36" s="8">
        <f>'CH - Eltern - Themen'!D18</f>
        <v>10609</v>
      </c>
      <c r="E36" s="288" t="str">
        <f>'CH - Eltern - Themen'!E18</f>
        <v>-</v>
      </c>
      <c r="F36" s="8">
        <f>'CH - Eltern - Themen'!F18</f>
        <v>15958</v>
      </c>
      <c r="G36" s="6">
        <f>'CH - Eltern - Themen'!G18</f>
        <v>19.751979166666665</v>
      </c>
      <c r="H36" s="141">
        <f t="shared" si="1"/>
        <v>2.3817506178477186</v>
      </c>
      <c r="I36" s="7">
        <f>'CH - Eltern - Themen'!I18</f>
        <v>47404.75</v>
      </c>
      <c r="J36" s="85" t="str">
        <f>'CH - Eltern - Themen'!J18</f>
        <v>-</v>
      </c>
      <c r="M36" s="141">
        <f>'CH - Eltern - Themen'!$P$18</f>
        <v>0</v>
      </c>
    </row>
    <row r="37" spans="1:13" x14ac:dyDescent="0.25">
      <c r="B37" s="1" t="s">
        <v>24</v>
      </c>
      <c r="C37" s="124" t="str">
        <f>'CH - J - Konsum, Sucht'!C41</f>
        <v>Rauchen</v>
      </c>
      <c r="D37" s="8">
        <f>'CH - J - Konsum, Sucht'!D41</f>
        <v>39226</v>
      </c>
      <c r="E37" s="16">
        <f>'CH - J - Konsum, Sucht'!E41</f>
        <v>0.04</v>
      </c>
      <c r="F37" s="8">
        <f>'CH - J - Konsum, Sucht'!F41</f>
        <v>72030</v>
      </c>
      <c r="G37" s="6">
        <f>'CH - J - Konsum, Sucht'!G41</f>
        <v>104.98636574074075</v>
      </c>
      <c r="H37" s="141">
        <f t="shared" si="1"/>
        <v>12.659558789459496</v>
      </c>
      <c r="I37" s="7">
        <f>'CH - J - Konsum, Sucht'!I41</f>
        <v>251967.27777777781</v>
      </c>
      <c r="J37" s="272">
        <f>'CH - J - Konsum, Sucht'!$J$41</f>
        <v>4.5561848081527787E-2</v>
      </c>
      <c r="M37" s="141">
        <f>'CH - J - Konsum, Sucht'!$P$41</f>
        <v>100.41143518518517</v>
      </c>
    </row>
    <row r="38" spans="1:13" x14ac:dyDescent="0.25">
      <c r="B38" s="1" t="s">
        <v>24</v>
      </c>
      <c r="C38" s="124" t="str">
        <f>'CH - J - Körper, Psyche'!C46</f>
        <v>Selbstvertrauen</v>
      </c>
      <c r="D38" s="8">
        <f>'CH - J - Körper, Psyche'!D46</f>
        <v>10220</v>
      </c>
      <c r="E38" s="17">
        <f>'CH - J - Körper, Psyche'!E46</f>
        <v>-0.12</v>
      </c>
      <c r="F38" s="8">
        <f>'CH - J - Körper, Psyche'!F46</f>
        <v>20475</v>
      </c>
      <c r="G38" s="6">
        <f>'CH - J - Körper, Psyche'!G46</f>
        <v>27.569560185185185</v>
      </c>
      <c r="H38" s="141">
        <f t="shared" si="1"/>
        <v>3.3244170850315897</v>
      </c>
      <c r="I38" s="7">
        <f>'CH - J - Körper, Psyche'!I46</f>
        <v>66166.944444444438</v>
      </c>
      <c r="J38" s="274">
        <f>'CH - J - Körper, Psyche'!$J$46</f>
        <v>-0.11197063774183519</v>
      </c>
      <c r="M38" s="141">
        <f>'CH - J - Körper, Psyche'!$P$46</f>
        <v>31.045775462962965</v>
      </c>
    </row>
    <row r="39" spans="1:13" x14ac:dyDescent="0.25">
      <c r="B39" s="1" t="s">
        <v>24</v>
      </c>
      <c r="C39" s="124" t="str">
        <f>'CH - J - Körper, Psyche'!C56</f>
        <v>Sexualität, Liebe, Beziehung</v>
      </c>
      <c r="D39" s="8">
        <f>'CH - J - Körper, Psyche'!D56</f>
        <v>39781</v>
      </c>
      <c r="E39" s="17">
        <f>'CH - J - Körper, Psyche'!E56</f>
        <v>-0.11</v>
      </c>
      <c r="F39" s="8">
        <f>'CH - J - Körper, Psyche'!F56</f>
        <v>99253</v>
      </c>
      <c r="G39" s="6">
        <f>'CH - J - Körper, Psyche'!G56</f>
        <v>147.78267361111111</v>
      </c>
      <c r="H39" s="141">
        <f t="shared" si="1"/>
        <v>17.820061028337538</v>
      </c>
      <c r="I39" s="7">
        <f>'CH - J - Körper, Psyche'!I56</f>
        <v>354678.41666666663</v>
      </c>
      <c r="J39" s="274">
        <f>'CH - J - Körper, Psyche'!$J$56</f>
        <v>-0.18125953097625797</v>
      </c>
      <c r="M39" s="141">
        <f>'CH - J - Körper, Psyche'!$P$56</f>
        <v>180.50002314814816</v>
      </c>
    </row>
    <row r="40" spans="1:13" x14ac:dyDescent="0.25">
      <c r="B40" s="1" t="s">
        <v>24</v>
      </c>
      <c r="C40" s="40" t="str">
        <f>'CH - J - Freizeit, Job'!C23</f>
        <v>Sport, Bewegung</v>
      </c>
      <c r="D40" s="8">
        <f>'CH - J - Freizeit, Job'!D23</f>
        <v>9416</v>
      </c>
      <c r="E40" s="17">
        <f>'CH - J - Freizeit, Job'!E23</f>
        <v>-0.2</v>
      </c>
      <c r="F40" s="8">
        <f>'CH - J - Freizeit, Job'!F23</f>
        <v>16729</v>
      </c>
      <c r="G40" s="6">
        <f>'CH - J - Freizeit, Job'!G23</f>
        <v>33.365775462962965</v>
      </c>
      <c r="H40" s="141">
        <f t="shared" si="1"/>
        <v>4.0233414410436232</v>
      </c>
      <c r="I40" s="7">
        <f>'CH - J - Freizeit, Job'!I23</f>
        <v>80077.861111111095</v>
      </c>
      <c r="J40" s="274">
        <f>'CH - J - Freizeit, Job'!$J$23</f>
        <v>-0.22501108258806468</v>
      </c>
      <c r="M40" s="141">
        <f>'CH - J - Freizeit, Job'!$P$23</f>
        <v>43.053229166666675</v>
      </c>
    </row>
    <row r="41" spans="1:13" x14ac:dyDescent="0.25">
      <c r="B41" s="1" t="s">
        <v>24</v>
      </c>
      <c r="C41" s="124" t="str">
        <f>'CH - J - Körper, Psyche'!C74</f>
        <v>Stress</v>
      </c>
      <c r="D41" s="8">
        <f>'CH - J - Körper, Psyche'!D74</f>
        <v>11962</v>
      </c>
      <c r="E41" s="17">
        <f>'CH - J - Körper, Psyche'!E74</f>
        <v>-7.0000000000000007E-2</v>
      </c>
      <c r="F41" s="8">
        <f>'CH - J - Körper, Psyche'!F74</f>
        <v>26378</v>
      </c>
      <c r="G41" s="6">
        <f>'CH - J - Körper, Psyche'!G74</f>
        <v>31.797303240740739</v>
      </c>
      <c r="H41" s="141">
        <f t="shared" si="1"/>
        <v>3.8342105365994179</v>
      </c>
      <c r="I41" s="7">
        <f>'CH - J - Körper, Psyche'!I74</f>
        <v>76313.527777777766</v>
      </c>
      <c r="J41" s="274">
        <f>'CH - J - Körper, Psyche'!J74</f>
        <v>-0.10721584758676116</v>
      </c>
      <c r="M41" s="141">
        <f>'CH - J - Körper, Psyche'!$P$74</f>
        <v>35.615891203703704</v>
      </c>
    </row>
    <row r="42" spans="1:13" x14ac:dyDescent="0.25">
      <c r="B42" s="1" t="s">
        <v>24</v>
      </c>
      <c r="C42" s="124" t="str">
        <f>'CH - J - Konflikte, Krise'!C37</f>
        <v>Suizidalität</v>
      </c>
      <c r="D42" s="8">
        <f>'CH - J - Konflikte, Krise'!D37</f>
        <v>8792</v>
      </c>
      <c r="E42" s="16">
        <f>'CH - J - Konflikte, Krise'!E37</f>
        <v>0.06</v>
      </c>
      <c r="F42" s="8">
        <f>'CH - J - Konflikte, Krise'!F37</f>
        <v>11534</v>
      </c>
      <c r="G42" s="6">
        <f>'CH - J - Konflikte, Krise'!G37</f>
        <v>17.054537037037036</v>
      </c>
      <c r="H42" s="141">
        <f t="shared" si="1"/>
        <v>2.0564852657205752</v>
      </c>
      <c r="I42" s="7">
        <f>'CH - J - Konflikte, Krise'!I37</f>
        <v>40930.888888888891</v>
      </c>
      <c r="J42" s="272">
        <f>'CH - J - Konflikte, Krise'!$J$37</f>
        <v>9.9664543476881987E-2</v>
      </c>
      <c r="M42" s="141">
        <f>'CH - J - Konflikte, Krise'!$P$37</f>
        <v>15.508854166666666</v>
      </c>
    </row>
    <row r="43" spans="1:13" x14ac:dyDescent="0.25">
      <c r="A43" s="66"/>
      <c r="B43" s="9" t="s">
        <v>24</v>
      </c>
      <c r="C43" s="70" t="str">
        <f>'CH - J - Freizeit, Job'!C37</f>
        <v>Webprofi</v>
      </c>
      <c r="D43" s="10">
        <f>'CH - J - Freizeit, Job'!D37</f>
        <v>7621</v>
      </c>
      <c r="E43" s="127">
        <f>'CH - J - Freizeit, Job'!E37</f>
        <v>0.35</v>
      </c>
      <c r="F43" s="10">
        <f>'CH - J - Freizeit, Job'!F37</f>
        <v>13651</v>
      </c>
      <c r="G43" s="12">
        <f>'CH - J - Freizeit, Job'!G37</f>
        <v>17.898460648148149</v>
      </c>
      <c r="H43" s="192">
        <f t="shared" si="1"/>
        <v>2.1582480088472114</v>
      </c>
      <c r="I43" s="13">
        <f>'CH - J - Freizeit, Job'!I37</f>
        <v>42956.305555555562</v>
      </c>
      <c r="J43" s="273">
        <f>'CH - J - Freizeit, Job'!$J$37</f>
        <v>0.84653071069414465</v>
      </c>
      <c r="M43" s="192">
        <f>'CH - J - Freizeit, Job'!$P$37</f>
        <v>9.6930208333333319</v>
      </c>
    </row>
    <row r="44" spans="1:13" x14ac:dyDescent="0.25">
      <c r="B44" s="1"/>
      <c r="C44" s="1"/>
      <c r="D44" s="1"/>
      <c r="E44" s="1"/>
      <c r="F44" s="1"/>
      <c r="G44" s="1"/>
      <c r="H44" s="1"/>
      <c r="I44" s="1"/>
      <c r="M44" s="141"/>
    </row>
    <row r="45" spans="1:13" x14ac:dyDescent="0.25">
      <c r="M45" s="141"/>
    </row>
    <row r="46" spans="1:13" x14ac:dyDescent="0.25">
      <c r="M46" s="141"/>
    </row>
    <row r="47" spans="1:13" x14ac:dyDescent="0.25">
      <c r="D47" s="73"/>
      <c r="M47" s="141"/>
    </row>
    <row r="48" spans="1:13" x14ac:dyDescent="0.25">
      <c r="M48" s="141"/>
    </row>
    <row r="49" spans="13:13" x14ac:dyDescent="0.25">
      <c r="M49" s="141"/>
    </row>
    <row r="50" spans="13:13" x14ac:dyDescent="0.25">
      <c r="M50" s="141"/>
    </row>
  </sheetData>
  <mergeCells count="1">
    <mergeCell ref="B10:H10"/>
  </mergeCells>
  <hyperlinks>
    <hyperlink ref="C14" r:id="rId1" display="http://www.feel-ok.ch/de_CH/jugendliche/jugendliche-freizeit-job.cfm"/>
    <hyperlink ref="C28" location="CH.J.Beruf" display="CH.J.Beruf"/>
    <hyperlink ref="C40" location="CH.J.Sport" display="CH.J.Sport"/>
    <hyperlink ref="C43" location="CH.J.Webprofi" display="CH.J.Webprofi"/>
    <hyperlink ref="C8" r:id="rId2"/>
    <hyperlink ref="C7" r:id="rId3"/>
    <hyperlink ref="C6" r:id="rId4"/>
    <hyperlink ref="C29" location="CH.J.Cannabis" display="CH.J.Cannabis"/>
    <hyperlink ref="C35" location="CH.J.GS" display="CH.J.GS"/>
    <hyperlink ref="C37" location="CH.J.Rauchen" display="CH.J.Rauchen"/>
    <hyperlink ref="C15" location="'CH - J - Konsum, Sucht'!A1" display="'CH - J - Konsum, Sucht'!A1"/>
    <hyperlink ref="C16" location="'CH - J - Konflikte, Krise'!A1" display="'CH - J - Konflikte, Krise'!A1"/>
    <hyperlink ref="C26" location="CH.J.Alkohol" display="CH.J.Alkohol"/>
    <hyperlink ref="C33" location="CH.J.Gewalt" display="CH.J.Gewalt"/>
    <hyperlink ref="C42" location="CH.J.Suizid" display="CH.J.Suizid"/>
    <hyperlink ref="C17" location="'CH - J - Körper, Psyche'!A1" display="'CH - J - Körper, Psyche'!A1"/>
    <hyperlink ref="C30" location="CH.J.Ernährung" display="CH.J.Ernährung"/>
    <hyperlink ref="C34" location="CH.J.Gewicht" display="CH.J.Gewicht"/>
    <hyperlink ref="C38" location="CH.J.Selbstvertrauen" display="CH.J.Selbstvertrauen"/>
    <hyperlink ref="C39" location="CH.J.Sex" display="CH.J.Sex"/>
    <hyperlink ref="C41" location="CH.J.Stress" display="CH.J.Stress"/>
    <hyperlink ref="C27" location="CH.J.Austausch" display="CH.J.Austausch"/>
    <hyperlink ref="C18" location="'CH - J - Austausch'!A1" display="'CH - J - Austausch'!A1"/>
    <hyperlink ref="C31" location="CH.E.Erziehung" display="CH.E.Erziehung"/>
    <hyperlink ref="C36" location="CH.E.Belastungen" display="CH.E.Belastungen"/>
    <hyperlink ref="A24" location="leg.onlineseit" display="Online seit…"/>
    <hyperlink ref="D24" location="leg.sessions" display="Sessions"/>
    <hyperlink ref="E24" location="leg.trend" display="Trend"/>
    <hyperlink ref="F24" location="leg.uniquePageviews" display="uniquePageviews"/>
    <hyperlink ref="G24" location="leg.interventionstage" display="Interventionstage"/>
    <hyperlink ref="H24" location="leg.proz.verteilung" display="% Verteilung"/>
    <hyperlink ref="I24" location="leg.wert" display="Wert"/>
    <hyperlink ref="J24" location="leg.verlauf" display="Verlauf"/>
    <hyperlink ref="D4" location="leg.sessions" display="Sessions"/>
    <hyperlink ref="E4" location="leg.trend" display="Trend"/>
    <hyperlink ref="G4" location="leg.uniquePageviews" display="uniquePageviews"/>
    <hyperlink ref="H4" location="leg.wert" display="Wert"/>
    <hyperlink ref="D13" location="leg.sessions" display="Sessions"/>
    <hyperlink ref="E13" location="leg.trend" display="Trend"/>
    <hyperlink ref="F13" location="leg.uniquePageviews" display="uniquePageviews"/>
    <hyperlink ref="B4" location="leg.onlineseit" display="Online seit…"/>
    <hyperlink ref="B13" location="leg.onlineseit" display="Online seit…"/>
    <hyperlink ref="C32" location="CH.L.FF" display="CH.L.FF"/>
    <hyperlink ref="C19" r:id="rId5" display="http://www.feel-ok.ch/de_CH/eltern/eltern-themen.cfm"/>
  </hyperlinks>
  <pageMargins left="0.7" right="0.7" top="0.78740157499999996" bottom="0.78740157499999996" header="0.3" footer="0.3"/>
  <pageSetup paperSize="271" orientation="landscape" horizontalDpi="300" verticalDpi="300" r:id="rId6"/>
  <ignoredErrors>
    <ignoredError sqref="A2 A11" numberStoredAsText="1"/>
    <ignoredError sqref="D9" formulaRange="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6DBEC2"/>
  </sheetPr>
  <dimension ref="A2:Q47"/>
  <sheetViews>
    <sheetView workbookViewId="0">
      <selection activeCell="C28" sqref="C28"/>
    </sheetView>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4.5546875" style="1" customWidth="1"/>
    <col min="13" max="13" width="11.77734375" style="1" bestFit="1" customWidth="1"/>
    <col min="14" max="14" width="10.88671875" style="1" customWidth="1"/>
    <col min="15" max="16384" width="11.5546875" style="1"/>
  </cols>
  <sheetData>
    <row r="2" spans="1:17" x14ac:dyDescent="0.25">
      <c r="B2" s="42" t="s">
        <v>53</v>
      </c>
      <c r="C2" s="43"/>
      <c r="D2" s="43"/>
      <c r="E2" s="45"/>
      <c r="F2" s="45"/>
      <c r="G2" s="45"/>
      <c r="H2" s="45"/>
      <c r="I2" s="45"/>
      <c r="J2" s="139" t="s">
        <v>281</v>
      </c>
    </row>
    <row r="3" spans="1:17" x14ac:dyDescent="0.25">
      <c r="I3" s="55"/>
    </row>
    <row r="4" spans="1:17" x14ac:dyDescent="0.25">
      <c r="B4" s="158" t="s">
        <v>87</v>
      </c>
      <c r="C4" s="11"/>
      <c r="D4" s="208" t="s">
        <v>80</v>
      </c>
      <c r="E4" s="209" t="s">
        <v>79</v>
      </c>
      <c r="F4" s="208" t="s">
        <v>78</v>
      </c>
      <c r="G4" s="88"/>
      <c r="H4" s="88"/>
      <c r="I4" s="88"/>
      <c r="J4" s="140"/>
    </row>
    <row r="5" spans="1:17" x14ac:dyDescent="0.25">
      <c r="A5" s="126" t="s">
        <v>560</v>
      </c>
      <c r="B5" s="35" t="s">
        <v>257</v>
      </c>
      <c r="C5" s="35" t="s">
        <v>102</v>
      </c>
      <c r="D5" s="36">
        <v>13546</v>
      </c>
      <c r="E5" s="37">
        <v>0.25</v>
      </c>
      <c r="F5" s="36">
        <v>13596</v>
      </c>
      <c r="G5" s="62"/>
      <c r="H5" s="62"/>
      <c r="I5" s="63"/>
      <c r="J5" s="140"/>
    </row>
    <row r="8" spans="1:17" x14ac:dyDescent="0.25">
      <c r="A8" s="56" t="s">
        <v>124</v>
      </c>
      <c r="B8" s="42" t="s">
        <v>52</v>
      </c>
      <c r="C8" s="41"/>
      <c r="D8" s="41"/>
      <c r="E8" s="41"/>
      <c r="F8" s="41"/>
      <c r="G8" s="41"/>
      <c r="H8" s="41"/>
      <c r="I8" s="434" t="s">
        <v>129</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561</v>
      </c>
      <c r="B11" s="35"/>
      <c r="C11" s="68" t="s">
        <v>2</v>
      </c>
      <c r="D11" s="36">
        <v>29235</v>
      </c>
      <c r="E11" s="37">
        <v>0.53</v>
      </c>
      <c r="F11" s="80">
        <f>SUM(F12:F17)</f>
        <v>42761</v>
      </c>
      <c r="G11" s="38">
        <f>SUM(G12:G17)</f>
        <v>128.11618055555556</v>
      </c>
      <c r="H11" s="38"/>
      <c r="I11" s="39">
        <f>SUM(I12:I17)</f>
        <v>307478.83333333337</v>
      </c>
      <c r="J11" s="37">
        <f>(((G11/P11)*100)-100)/100</f>
        <v>1.0072781990773141</v>
      </c>
      <c r="L11" s="218" t="s">
        <v>85</v>
      </c>
      <c r="M11" s="219" t="s">
        <v>86</v>
      </c>
      <c r="N11" s="218" t="s">
        <v>85</v>
      </c>
      <c r="O11" s="218" t="s">
        <v>86</v>
      </c>
      <c r="P11" s="136">
        <f>SUM(P12:P17)</f>
        <v>63.825821759259256</v>
      </c>
      <c r="Q11" s="135" t="s">
        <v>280</v>
      </c>
    </row>
    <row r="12" spans="1:17" x14ac:dyDescent="0.25">
      <c r="A12" s="126" t="s">
        <v>256</v>
      </c>
      <c r="B12" s="1" t="s">
        <v>257</v>
      </c>
      <c r="C12" s="40" t="s">
        <v>54</v>
      </c>
      <c r="D12" s="8">
        <v>18189</v>
      </c>
      <c r="E12" s="16">
        <v>1.49</v>
      </c>
      <c r="F12" s="8">
        <v>18319</v>
      </c>
      <c r="G12" s="6">
        <f t="shared" ref="G12:G17" si="0">((M12*60*24)*L12)/(60*60*24)</f>
        <v>94.101689814814819</v>
      </c>
      <c r="H12" s="6">
        <f>(G12/$G$11)*100</f>
        <v>73.450277245823074</v>
      </c>
      <c r="I12" s="7">
        <f t="shared" ref="I12:I17" si="1">wertCH*G12*24</f>
        <v>225844.05555555556</v>
      </c>
      <c r="J12" s="16">
        <f>(((G12/P12)*100)-100)/100</f>
        <v>1.7909163931950183</v>
      </c>
      <c r="L12" s="180">
        <v>21739</v>
      </c>
      <c r="M12" s="220">
        <v>0.25972222222222224</v>
      </c>
      <c r="N12" s="129">
        <v>8696</v>
      </c>
      <c r="O12" s="130">
        <v>0.23263888888888887</v>
      </c>
      <c r="P12" s="125">
        <f>((O12*60*24)*N12)/(60*60*24)</f>
        <v>33.717129629629632</v>
      </c>
    </row>
    <row r="13" spans="1:17" x14ac:dyDescent="0.25">
      <c r="A13" s="126" t="s">
        <v>258</v>
      </c>
      <c r="B13" s="1" t="s">
        <v>257</v>
      </c>
      <c r="C13" s="40" t="s">
        <v>55</v>
      </c>
      <c r="D13" s="8">
        <v>9247</v>
      </c>
      <c r="E13" s="16">
        <v>7.0000000000000007E-2</v>
      </c>
      <c r="F13" s="8">
        <v>11426</v>
      </c>
      <c r="G13" s="6">
        <f t="shared" si="0"/>
        <v>17.738981481481485</v>
      </c>
      <c r="H13" s="6">
        <f t="shared" ref="H13:H17" si="2">(G13/$G$11)*100</f>
        <v>13.84601180316116</v>
      </c>
      <c r="I13" s="7">
        <f t="shared" si="1"/>
        <v>42573.555555555562</v>
      </c>
      <c r="J13" s="16">
        <f t="shared" ref="J13:J16" si="3">(((G13/P13)*100)-100)/100</f>
        <v>0.18249474969022828</v>
      </c>
      <c r="L13" s="180">
        <v>14737</v>
      </c>
      <c r="M13" s="220">
        <v>7.2222222222222229E-2</v>
      </c>
      <c r="N13" s="129">
        <v>13362</v>
      </c>
      <c r="O13" s="130">
        <v>6.7361111111111108E-2</v>
      </c>
      <c r="P13" s="125">
        <f t="shared" ref="P13:P16" si="4">((O13*60*24)*N13)/(60*60*24)</f>
        <v>15.001319444444441</v>
      </c>
    </row>
    <row r="14" spans="1:17" x14ac:dyDescent="0.25">
      <c r="A14" s="126" t="s">
        <v>259</v>
      </c>
      <c r="B14" s="1" t="s">
        <v>257</v>
      </c>
      <c r="C14" s="40" t="s">
        <v>56</v>
      </c>
      <c r="D14" s="8">
        <v>1387</v>
      </c>
      <c r="E14" s="17">
        <v>-0.32</v>
      </c>
      <c r="F14" s="8">
        <v>5535</v>
      </c>
      <c r="G14" s="6">
        <f t="shared" si="0"/>
        <v>7.9722222222222223</v>
      </c>
      <c r="H14" s="6">
        <f t="shared" si="2"/>
        <v>6.2226505564339663</v>
      </c>
      <c r="I14" s="7">
        <f t="shared" si="1"/>
        <v>19133.333333333336</v>
      </c>
      <c r="J14" s="16">
        <f t="shared" si="3"/>
        <v>0.83390487550320558</v>
      </c>
      <c r="L14" s="180">
        <v>9184</v>
      </c>
      <c r="M14" s="220">
        <v>5.2083333333333336E-2</v>
      </c>
      <c r="N14" s="129">
        <v>6707</v>
      </c>
      <c r="O14" s="130">
        <v>3.888888888888889E-2</v>
      </c>
      <c r="P14" s="125">
        <f t="shared" si="4"/>
        <v>4.34712962962963</v>
      </c>
    </row>
    <row r="15" spans="1:17" x14ac:dyDescent="0.25">
      <c r="A15" s="126" t="s">
        <v>260</v>
      </c>
      <c r="B15" s="1" t="s">
        <v>257</v>
      </c>
      <c r="C15" s="40" t="s">
        <v>57</v>
      </c>
      <c r="D15" s="8">
        <v>1789</v>
      </c>
      <c r="E15" s="17">
        <v>-0.13</v>
      </c>
      <c r="F15" s="8">
        <v>6029</v>
      </c>
      <c r="G15" s="6">
        <f t="shared" si="0"/>
        <v>7.0671759259259259</v>
      </c>
      <c r="H15" s="6">
        <f t="shared" si="2"/>
        <v>5.5162243326957103</v>
      </c>
      <c r="I15" s="7">
        <f t="shared" si="1"/>
        <v>16961.222222222223</v>
      </c>
      <c r="J15" s="17">
        <f t="shared" si="3"/>
        <v>-0.29027841221466316</v>
      </c>
      <c r="L15" s="180">
        <v>6637</v>
      </c>
      <c r="M15" s="220">
        <v>6.3888888888888884E-2</v>
      </c>
      <c r="N15" s="129">
        <v>9251</v>
      </c>
      <c r="O15" s="130">
        <v>6.458333333333334E-2</v>
      </c>
      <c r="P15" s="125">
        <f t="shared" si="4"/>
        <v>9.9576736111111117</v>
      </c>
    </row>
    <row r="16" spans="1:17" x14ac:dyDescent="0.25">
      <c r="A16" s="126" t="s">
        <v>262</v>
      </c>
      <c r="B16" s="1" t="s">
        <v>257</v>
      </c>
      <c r="C16" s="40" t="s">
        <v>58</v>
      </c>
      <c r="D16" s="8">
        <v>853</v>
      </c>
      <c r="E16" s="16">
        <v>0.3</v>
      </c>
      <c r="F16" s="8">
        <v>1175</v>
      </c>
      <c r="G16" s="6">
        <f t="shared" si="0"/>
        <v>1.0125</v>
      </c>
      <c r="H16" s="6">
        <f t="shared" si="2"/>
        <v>0.79029830237636944</v>
      </c>
      <c r="I16" s="7">
        <f t="shared" si="1"/>
        <v>2430</v>
      </c>
      <c r="J16" s="16">
        <f t="shared" si="3"/>
        <v>0.26157307259669449</v>
      </c>
      <c r="L16" s="180">
        <v>1620</v>
      </c>
      <c r="M16" s="220">
        <v>3.7499999999999999E-2</v>
      </c>
      <c r="N16" s="129">
        <v>1778</v>
      </c>
      <c r="O16" s="130">
        <v>2.7083333333333334E-2</v>
      </c>
      <c r="P16" s="125">
        <f t="shared" si="4"/>
        <v>0.80256944444444445</v>
      </c>
    </row>
    <row r="17" spans="1:17" x14ac:dyDescent="0.25">
      <c r="A17" s="126" t="s">
        <v>1023</v>
      </c>
      <c r="B17" s="9" t="s">
        <v>60</v>
      </c>
      <c r="C17" s="70" t="s">
        <v>59</v>
      </c>
      <c r="D17" s="10">
        <v>224</v>
      </c>
      <c r="E17" s="15" t="s">
        <v>77</v>
      </c>
      <c r="F17" s="10">
        <v>277</v>
      </c>
      <c r="G17" s="12">
        <f t="shared" si="0"/>
        <v>0.22361111111111107</v>
      </c>
      <c r="H17" s="12">
        <f t="shared" si="2"/>
        <v>0.17453775950973313</v>
      </c>
      <c r="I17" s="13">
        <f t="shared" si="1"/>
        <v>536.66666666666652</v>
      </c>
      <c r="J17" s="15" t="s">
        <v>77</v>
      </c>
      <c r="L17" s="132">
        <v>230</v>
      </c>
      <c r="M17" s="221">
        <v>5.8333333333333327E-2</v>
      </c>
      <c r="N17" s="132"/>
      <c r="O17" s="155"/>
      <c r="P17" s="128"/>
    </row>
    <row r="18" spans="1:17" x14ac:dyDescent="0.25">
      <c r="P18" s="6"/>
    </row>
    <row r="20" spans="1:17" x14ac:dyDescent="0.25">
      <c r="A20" s="56" t="s">
        <v>125</v>
      </c>
      <c r="B20" s="42" t="s">
        <v>104</v>
      </c>
      <c r="C20" s="41"/>
      <c r="D20" s="41"/>
      <c r="E20" s="41"/>
      <c r="F20" s="41"/>
      <c r="G20" s="41"/>
      <c r="H20" s="41"/>
      <c r="I20" s="434" t="s">
        <v>105</v>
      </c>
      <c r="J20" s="434"/>
    </row>
    <row r="21" spans="1:17" x14ac:dyDescent="0.25">
      <c r="C21" s="18"/>
    </row>
    <row r="22" spans="1:17" x14ac:dyDescent="0.25">
      <c r="B22" s="158" t="s">
        <v>87</v>
      </c>
      <c r="C22" s="11"/>
      <c r="D22" s="208" t="s">
        <v>80</v>
      </c>
      <c r="E22" s="209" t="s">
        <v>79</v>
      </c>
      <c r="F22" s="208" t="s">
        <v>78</v>
      </c>
      <c r="G22" s="208" t="s">
        <v>61</v>
      </c>
      <c r="H22" s="208" t="s">
        <v>103</v>
      </c>
      <c r="I22" s="208" t="s">
        <v>76</v>
      </c>
      <c r="J22" s="210" t="s">
        <v>279</v>
      </c>
      <c r="L22" s="432">
        <v>2016</v>
      </c>
      <c r="M22" s="435"/>
      <c r="N22" s="432">
        <v>2015</v>
      </c>
      <c r="O22" s="432"/>
    </row>
    <row r="23" spans="1:17" x14ac:dyDescent="0.25">
      <c r="A23" s="126" t="s">
        <v>562</v>
      </c>
      <c r="B23" s="35"/>
      <c r="C23" s="68" t="s">
        <v>135</v>
      </c>
      <c r="D23" s="36">
        <v>9416</v>
      </c>
      <c r="E23" s="52">
        <v>-0.2</v>
      </c>
      <c r="F23" s="80">
        <f>SUM(F24:F31)</f>
        <v>16729</v>
      </c>
      <c r="G23" s="38">
        <f>SUM(G24:G31)</f>
        <v>33.365775462962965</v>
      </c>
      <c r="H23" s="38"/>
      <c r="I23" s="39">
        <f>SUM(I24:I31)</f>
        <v>80077.861111111095</v>
      </c>
      <c r="J23" s="52">
        <f>(((G23/P23)*100)-100)/100</f>
        <v>-0.22501108258806468</v>
      </c>
      <c r="L23" s="218" t="s">
        <v>85</v>
      </c>
      <c r="M23" s="219" t="s">
        <v>86</v>
      </c>
      <c r="N23" s="218" t="s">
        <v>85</v>
      </c>
      <c r="O23" s="218" t="s">
        <v>86</v>
      </c>
      <c r="P23" s="136">
        <f>SUM(P24:P31)</f>
        <v>43.053229166666675</v>
      </c>
      <c r="Q23" s="135" t="s">
        <v>280</v>
      </c>
    </row>
    <row r="24" spans="1:17" x14ac:dyDescent="0.25">
      <c r="A24" s="126" t="s">
        <v>261</v>
      </c>
      <c r="B24" s="1" t="s">
        <v>257</v>
      </c>
      <c r="C24" s="40" t="s">
        <v>106</v>
      </c>
      <c r="D24" s="8">
        <v>5346</v>
      </c>
      <c r="E24" s="17">
        <v>-0.18</v>
      </c>
      <c r="F24" s="8">
        <v>5441</v>
      </c>
      <c r="G24" s="6">
        <f>((M24*60*24)*L24)/(60*60*24)</f>
        <v>16.338182870370371</v>
      </c>
      <c r="H24" s="6">
        <f>(G24/$G$23)*100</f>
        <v>48.966890904442657</v>
      </c>
      <c r="I24" s="7">
        <f t="shared" ref="I24:I31" si="5">wertCH*G24*24</f>
        <v>39211.638888888891</v>
      </c>
      <c r="J24" s="17">
        <f>(((G24/P24)*100)-100)/100</f>
        <v>-0.24473499201193336</v>
      </c>
      <c r="L24" s="151">
        <v>7799</v>
      </c>
      <c r="M24" s="222">
        <v>0.12569444444444444</v>
      </c>
      <c r="N24" s="8">
        <v>9073</v>
      </c>
      <c r="O24" s="54">
        <v>0.14305555555555557</v>
      </c>
      <c r="P24" s="125">
        <f>((O24*60*24)*N24)/(60*60*24)</f>
        <v>21.632384259259258</v>
      </c>
    </row>
    <row r="25" spans="1:17" x14ac:dyDescent="0.25">
      <c r="A25" s="126" t="s">
        <v>263</v>
      </c>
      <c r="B25" s="1" t="s">
        <v>257</v>
      </c>
      <c r="C25" s="40" t="s">
        <v>57</v>
      </c>
      <c r="D25" s="8">
        <v>1507</v>
      </c>
      <c r="E25" s="17">
        <v>-0.17</v>
      </c>
      <c r="F25" s="8">
        <v>5368</v>
      </c>
      <c r="G25" s="6">
        <f>((M25*60*24)*L25)/(60*60*24)</f>
        <v>5.7563657407407405</v>
      </c>
      <c r="H25" s="6">
        <f t="shared" ref="H25:H31" si="6">(G25/$G$23)*100</f>
        <v>17.252306175621431</v>
      </c>
      <c r="I25" s="7">
        <f t="shared" si="5"/>
        <v>13815.277777777777</v>
      </c>
      <c r="J25" s="17">
        <f t="shared" ref="J25:J31" si="7">(((G25/P25)*100)-100)/100</f>
        <v>-0.12172888820607369</v>
      </c>
      <c r="L25" s="151">
        <v>7105</v>
      </c>
      <c r="M25" s="222">
        <v>4.8611111111111112E-2</v>
      </c>
      <c r="N25" s="8">
        <v>8207</v>
      </c>
      <c r="O25" s="54">
        <v>4.7916666666666663E-2</v>
      </c>
      <c r="P25" s="125">
        <f t="shared" ref="P25:P31" si="8">((O25*60*24)*N25)/(60*60*24)</f>
        <v>6.554201388888889</v>
      </c>
    </row>
    <row r="26" spans="1:17" x14ac:dyDescent="0.25">
      <c r="A26" s="126" t="s">
        <v>264</v>
      </c>
      <c r="B26" s="1" t="s">
        <v>257</v>
      </c>
      <c r="C26" s="40" t="s">
        <v>107</v>
      </c>
      <c r="D26" s="8">
        <v>365</v>
      </c>
      <c r="E26" s="17">
        <v>-0.2</v>
      </c>
      <c r="F26" s="8">
        <v>356</v>
      </c>
      <c r="G26" s="6">
        <f>((M26*60*24)*L26)/(60*60*24)</f>
        <v>0.41319444444444442</v>
      </c>
      <c r="H26" s="6">
        <f t="shared" si="6"/>
        <v>1.2383780646821858</v>
      </c>
      <c r="I26" s="7">
        <f t="shared" si="5"/>
        <v>991.66666666666663</v>
      </c>
      <c r="J26" s="17">
        <f t="shared" si="7"/>
        <v>-6.4465408805031363E-2</v>
      </c>
      <c r="L26" s="151">
        <v>420</v>
      </c>
      <c r="M26" s="222">
        <v>5.9027777777777783E-2</v>
      </c>
      <c r="N26" s="8">
        <v>530</v>
      </c>
      <c r="O26" s="54">
        <v>4.9999999999999996E-2</v>
      </c>
      <c r="P26" s="125">
        <f t="shared" si="8"/>
        <v>0.4416666666666666</v>
      </c>
    </row>
    <row r="27" spans="1:17" x14ac:dyDescent="0.25">
      <c r="A27" s="126" t="s">
        <v>265</v>
      </c>
      <c r="B27" s="1" t="s">
        <v>257</v>
      </c>
      <c r="C27" s="40" t="s">
        <v>108</v>
      </c>
      <c r="D27" s="8">
        <v>2181</v>
      </c>
      <c r="E27" s="17">
        <v>-0.18</v>
      </c>
      <c r="F27" s="8">
        <v>2266</v>
      </c>
      <c r="G27" s="6">
        <f>((M27*60*24)*L27)/(60*60*24)</f>
        <v>5.8996064814814817</v>
      </c>
      <c r="H27" s="6">
        <f t="shared" si="6"/>
        <v>17.681610571377927</v>
      </c>
      <c r="I27" s="7">
        <f t="shared" si="5"/>
        <v>14159.055555555555</v>
      </c>
      <c r="J27" s="17">
        <f t="shared" si="7"/>
        <v>-0.16241872326720552</v>
      </c>
      <c r="L27" s="60">
        <v>3166</v>
      </c>
      <c r="M27" s="222">
        <v>0.11180555555555556</v>
      </c>
      <c r="N27" s="8">
        <v>3601</v>
      </c>
      <c r="O27" s="54">
        <v>0.1173611111111111</v>
      </c>
      <c r="P27" s="125">
        <f t="shared" si="8"/>
        <v>7.0436226851851851</v>
      </c>
    </row>
    <row r="28" spans="1:17" x14ac:dyDescent="0.25">
      <c r="A28" s="126" t="s">
        <v>266</v>
      </c>
      <c r="B28" s="1" t="s">
        <v>257</v>
      </c>
      <c r="C28" s="40" t="s">
        <v>109</v>
      </c>
      <c r="D28" s="8">
        <v>1540</v>
      </c>
      <c r="E28" s="17">
        <v>-0.23</v>
      </c>
      <c r="F28" s="8">
        <v>2202</v>
      </c>
      <c r="G28" s="6">
        <f>((M28*60*24)*L28)/(60*60*24)</f>
        <v>3.262731481481481</v>
      </c>
      <c r="H28" s="6">
        <f t="shared" si="6"/>
        <v>9.7786772110338429</v>
      </c>
      <c r="I28" s="7">
        <f t="shared" si="5"/>
        <v>7830.5555555555547</v>
      </c>
      <c r="J28" s="17">
        <f t="shared" si="7"/>
        <v>-0.27098849718636214</v>
      </c>
      <c r="L28" s="60">
        <v>2819</v>
      </c>
      <c r="M28" s="222">
        <v>6.9444444444444434E-2</v>
      </c>
      <c r="N28" s="8">
        <v>3648</v>
      </c>
      <c r="O28" s="54">
        <v>7.3611111111111113E-2</v>
      </c>
      <c r="P28" s="125">
        <f t="shared" si="8"/>
        <v>4.4755555555555553</v>
      </c>
    </row>
    <row r="29" spans="1:17" x14ac:dyDescent="0.25">
      <c r="A29" s="126" t="s">
        <v>267</v>
      </c>
      <c r="B29" s="1" t="s">
        <v>257</v>
      </c>
      <c r="C29" s="40" t="s">
        <v>110</v>
      </c>
      <c r="D29" s="8">
        <v>379</v>
      </c>
      <c r="E29" s="17">
        <v>-0.3</v>
      </c>
      <c r="F29" s="8">
        <v>392</v>
      </c>
      <c r="G29" s="6">
        <f t="shared" ref="G29:G31" si="9">((M29*60*24)*L29)/(60*60*24)</f>
        <v>0.45092592592592595</v>
      </c>
      <c r="H29" s="6">
        <f t="shared" si="6"/>
        <v>1.351462448179775</v>
      </c>
      <c r="I29" s="7">
        <f t="shared" si="5"/>
        <v>1082.2222222222222</v>
      </c>
      <c r="J29" s="17">
        <f t="shared" si="7"/>
        <v>-0.19701560213524588</v>
      </c>
      <c r="L29" s="60">
        <v>487</v>
      </c>
      <c r="M29" s="222">
        <v>5.5555555555555552E-2</v>
      </c>
      <c r="N29" s="8">
        <v>599</v>
      </c>
      <c r="O29" s="54">
        <v>5.6250000000000001E-2</v>
      </c>
      <c r="P29" s="125">
        <f t="shared" si="8"/>
        <v>0.56156249999999996</v>
      </c>
    </row>
    <row r="30" spans="1:17" x14ac:dyDescent="0.25">
      <c r="A30" s="126" t="s">
        <v>268</v>
      </c>
      <c r="B30" s="185" t="s">
        <v>257</v>
      </c>
      <c r="C30" s="150" t="s">
        <v>111</v>
      </c>
      <c r="D30" s="151">
        <v>296</v>
      </c>
      <c r="E30" s="170">
        <v>-0.35</v>
      </c>
      <c r="F30" s="151">
        <v>281</v>
      </c>
      <c r="G30" s="153">
        <f t="shared" si="9"/>
        <v>0.22101851851851853</v>
      </c>
      <c r="H30" s="153">
        <f t="shared" si="6"/>
        <v>0.662410854990785</v>
      </c>
      <c r="I30" s="154">
        <f t="shared" si="5"/>
        <v>530.44444444444457</v>
      </c>
      <c r="J30" s="152">
        <f t="shared" si="7"/>
        <v>-0.5366173258917738</v>
      </c>
      <c r="L30" s="60">
        <v>341</v>
      </c>
      <c r="M30" s="222">
        <v>3.888888888888889E-2</v>
      </c>
      <c r="N30" s="8">
        <v>634</v>
      </c>
      <c r="O30" s="54">
        <v>4.5138888888888888E-2</v>
      </c>
      <c r="P30" s="125">
        <f t="shared" si="8"/>
        <v>0.47696759259259258</v>
      </c>
    </row>
    <row r="31" spans="1:17" x14ac:dyDescent="0.25">
      <c r="A31" s="126" t="s">
        <v>582</v>
      </c>
      <c r="B31" s="29" t="s">
        <v>257</v>
      </c>
      <c r="C31" s="70" t="s">
        <v>581</v>
      </c>
      <c r="D31" s="10">
        <v>463</v>
      </c>
      <c r="E31" s="53">
        <v>-0.21</v>
      </c>
      <c r="F31" s="10">
        <v>423</v>
      </c>
      <c r="G31" s="12">
        <f t="shared" si="9"/>
        <v>1.0237499999999999</v>
      </c>
      <c r="H31" s="12">
        <f t="shared" si="6"/>
        <v>3.0682637696713924</v>
      </c>
      <c r="I31" s="13">
        <f t="shared" si="5"/>
        <v>2457</v>
      </c>
      <c r="J31" s="53">
        <f t="shared" si="7"/>
        <v>-0.45173927057248409</v>
      </c>
      <c r="L31" s="10">
        <v>546</v>
      </c>
      <c r="M31" s="186">
        <v>0.1125</v>
      </c>
      <c r="N31" s="10">
        <v>761</v>
      </c>
      <c r="O31" s="186">
        <v>0.14722222222222223</v>
      </c>
      <c r="P31" s="178">
        <f t="shared" si="8"/>
        <v>1.8672685185185185</v>
      </c>
    </row>
    <row r="34" spans="1:17" x14ac:dyDescent="0.25">
      <c r="A34" s="56" t="s">
        <v>126</v>
      </c>
      <c r="B34" s="42" t="s">
        <v>123</v>
      </c>
      <c r="C34" s="41"/>
      <c r="D34" s="41"/>
      <c r="E34" s="41"/>
      <c r="F34" s="41"/>
      <c r="G34" s="41"/>
      <c r="H34" s="41"/>
      <c r="I34" s="434" t="s">
        <v>112</v>
      </c>
      <c r="J34" s="434"/>
    </row>
    <row r="35" spans="1:17" x14ac:dyDescent="0.25">
      <c r="C35" s="18"/>
    </row>
    <row r="36" spans="1:17" x14ac:dyDescent="0.25">
      <c r="B36" s="158" t="s">
        <v>87</v>
      </c>
      <c r="C36" s="11"/>
      <c r="D36" s="208" t="s">
        <v>80</v>
      </c>
      <c r="E36" s="209" t="s">
        <v>79</v>
      </c>
      <c r="F36" s="208" t="s">
        <v>78</v>
      </c>
      <c r="G36" s="208" t="s">
        <v>61</v>
      </c>
      <c r="H36" s="208" t="s">
        <v>103</v>
      </c>
      <c r="I36" s="208" t="s">
        <v>76</v>
      </c>
      <c r="J36" s="210" t="s">
        <v>279</v>
      </c>
      <c r="L36" s="432">
        <v>2016</v>
      </c>
      <c r="M36" s="432"/>
      <c r="N36" s="433">
        <v>2015</v>
      </c>
      <c r="O36" s="432"/>
    </row>
    <row r="37" spans="1:17" x14ac:dyDescent="0.25">
      <c r="A37" s="126" t="s">
        <v>563</v>
      </c>
      <c r="B37" s="35"/>
      <c r="C37" s="68" t="s">
        <v>387</v>
      </c>
      <c r="D37" s="36">
        <v>7621</v>
      </c>
      <c r="E37" s="37">
        <v>0.35</v>
      </c>
      <c r="F37" s="80">
        <f>SUM(F38:F47)</f>
        <v>13651</v>
      </c>
      <c r="G37" s="38">
        <f>SUM(G38:G47)</f>
        <v>17.898460648148149</v>
      </c>
      <c r="H37" s="38"/>
      <c r="I37" s="39">
        <f>SUM(I38:I47)</f>
        <v>42956.305555555562</v>
      </c>
      <c r="J37" s="37">
        <f>(((G37/P37)*100)-100)/100</f>
        <v>0.84653071069414465</v>
      </c>
      <c r="L37" s="218" t="s">
        <v>85</v>
      </c>
      <c r="M37" s="215" t="s">
        <v>86</v>
      </c>
      <c r="N37" s="218" t="s">
        <v>85</v>
      </c>
      <c r="O37" s="218" t="s">
        <v>86</v>
      </c>
      <c r="P37" s="136">
        <f>SUM(P38:P47)</f>
        <v>9.6930208333333319</v>
      </c>
      <c r="Q37" s="135" t="s">
        <v>280</v>
      </c>
    </row>
    <row r="38" spans="1:17" x14ac:dyDescent="0.25">
      <c r="A38" s="126" t="s">
        <v>269</v>
      </c>
      <c r="B38" s="1" t="s">
        <v>257</v>
      </c>
      <c r="C38" s="40" t="s">
        <v>113</v>
      </c>
      <c r="D38" s="8">
        <v>522</v>
      </c>
      <c r="E38" s="16">
        <v>0.69</v>
      </c>
      <c r="F38" s="8">
        <v>1078</v>
      </c>
      <c r="G38" s="6">
        <f>((M38*60*24)*L38)/(60*60*24)</f>
        <v>2.8452893518518518</v>
      </c>
      <c r="H38" s="6">
        <f>(G38/$G$37)*100</f>
        <v>15.896838324731785</v>
      </c>
      <c r="I38" s="7">
        <f t="shared" ref="I38:I47" si="10">wertCH*G38*24</f>
        <v>6828.6944444444434</v>
      </c>
      <c r="J38" s="16">
        <f>(((G38/P38)*100)-100)/100</f>
        <v>3.4774246425644293</v>
      </c>
      <c r="L38" s="8">
        <v>1421</v>
      </c>
      <c r="M38" s="222">
        <v>0.12013888888888889</v>
      </c>
      <c r="N38" s="8">
        <v>695</v>
      </c>
      <c r="O38" s="54">
        <v>5.486111111111111E-2</v>
      </c>
      <c r="P38" s="125">
        <f>((O38*60*24)*N38)/(60*60*24)</f>
        <v>0.63547453703703705</v>
      </c>
    </row>
    <row r="39" spans="1:17" x14ac:dyDescent="0.25">
      <c r="A39" s="126" t="s">
        <v>270</v>
      </c>
      <c r="B39" s="1" t="s">
        <v>257</v>
      </c>
      <c r="C39" s="40" t="s">
        <v>114</v>
      </c>
      <c r="D39" s="8">
        <v>412</v>
      </c>
      <c r="E39" s="17">
        <v>-0.49</v>
      </c>
      <c r="F39" s="8">
        <v>605</v>
      </c>
      <c r="G39" s="6">
        <f t="shared" ref="G39:G47" si="11">((M39*60*24)*L39)/(60*60*24)</f>
        <v>0.57579861111111108</v>
      </c>
      <c r="H39" s="6">
        <f t="shared" ref="H39:H47" si="12">(G39/$G$37)*100</f>
        <v>3.2170286731931084</v>
      </c>
      <c r="I39" s="7">
        <f t="shared" si="10"/>
        <v>1381.9166666666665</v>
      </c>
      <c r="J39" s="17">
        <f t="shared" ref="J39:J47" si="13">(((G39/P39)*100)-100)/100</f>
        <v>-0.52001968200061743</v>
      </c>
      <c r="L39" s="8">
        <v>721</v>
      </c>
      <c r="M39" s="222">
        <v>4.7916666666666663E-2</v>
      </c>
      <c r="N39" s="8">
        <v>1264</v>
      </c>
      <c r="O39" s="54">
        <v>5.6944444444444443E-2</v>
      </c>
      <c r="P39" s="125">
        <f t="shared" ref="P39:P47" si="14">((O39*60*24)*N39)/(60*60*24)</f>
        <v>1.1996296296296296</v>
      </c>
    </row>
    <row r="40" spans="1:17" x14ac:dyDescent="0.25">
      <c r="A40" s="126" t="s">
        <v>271</v>
      </c>
      <c r="B40" s="1" t="s">
        <v>257</v>
      </c>
      <c r="C40" s="40" t="s">
        <v>115</v>
      </c>
      <c r="D40" s="8">
        <v>681</v>
      </c>
      <c r="E40" s="17">
        <v>-0.26</v>
      </c>
      <c r="F40" s="8">
        <v>967</v>
      </c>
      <c r="G40" s="6">
        <f t="shared" si="11"/>
        <v>0.98238425925925921</v>
      </c>
      <c r="H40" s="6">
        <f t="shared" si="12"/>
        <v>5.4886522286535344</v>
      </c>
      <c r="I40" s="7">
        <f t="shared" si="10"/>
        <v>2357.7222222222222</v>
      </c>
      <c r="J40" s="17">
        <f t="shared" si="13"/>
        <v>-0.11530122993537631</v>
      </c>
      <c r="L40" s="8">
        <v>1147</v>
      </c>
      <c r="M40" s="222">
        <v>5.1388888888888894E-2</v>
      </c>
      <c r="N40" s="8">
        <v>1476</v>
      </c>
      <c r="O40" s="54">
        <v>4.5138888888888888E-2</v>
      </c>
      <c r="P40" s="125">
        <f t="shared" si="14"/>
        <v>1.1104166666666666</v>
      </c>
    </row>
    <row r="41" spans="1:17" x14ac:dyDescent="0.25">
      <c r="A41" s="126" t="s">
        <v>272</v>
      </c>
      <c r="B41" s="261" t="s">
        <v>1024</v>
      </c>
      <c r="C41" s="40" t="s">
        <v>116</v>
      </c>
      <c r="D41" s="8">
        <v>2148</v>
      </c>
      <c r="E41" s="17">
        <v>-6.0000000000000001E-3</v>
      </c>
      <c r="F41" s="8">
        <v>3851</v>
      </c>
      <c r="G41" s="6">
        <f t="shared" si="11"/>
        <v>3.6778240740740742</v>
      </c>
      <c r="H41" s="6">
        <f t="shared" si="12"/>
        <v>20.548270303092224</v>
      </c>
      <c r="I41" s="7">
        <f t="shared" si="10"/>
        <v>8826.7777777777774</v>
      </c>
      <c r="J41" s="16">
        <f t="shared" si="13"/>
        <v>4.5517059849307484E-2</v>
      </c>
      <c r="L41" s="8">
        <v>4673</v>
      </c>
      <c r="M41" s="222">
        <v>4.7222222222222221E-2</v>
      </c>
      <c r="N41" s="8">
        <v>4605</v>
      </c>
      <c r="O41" s="54">
        <v>4.5833333333333337E-2</v>
      </c>
      <c r="P41" s="125">
        <f t="shared" si="14"/>
        <v>3.5177083333333332</v>
      </c>
    </row>
    <row r="42" spans="1:17" x14ac:dyDescent="0.25">
      <c r="A42" s="126" t="s">
        <v>274</v>
      </c>
      <c r="B42" s="1" t="s">
        <v>127</v>
      </c>
      <c r="C42" s="40" t="s">
        <v>117</v>
      </c>
      <c r="D42" s="8">
        <v>2195</v>
      </c>
      <c r="E42" s="260" t="s">
        <v>77</v>
      </c>
      <c r="F42" s="8">
        <v>3526</v>
      </c>
      <c r="G42" s="6">
        <f t="shared" si="11"/>
        <v>5.4465972222222225</v>
      </c>
      <c r="H42" s="6">
        <f t="shared" si="12"/>
        <v>30.430534386686215</v>
      </c>
      <c r="I42" s="7">
        <f t="shared" si="10"/>
        <v>13071.833333333336</v>
      </c>
      <c r="J42" s="191" t="s">
        <v>77</v>
      </c>
      <c r="L42" s="8">
        <v>4398</v>
      </c>
      <c r="M42" s="222">
        <v>7.4305555555555555E-2</v>
      </c>
      <c r="N42" s="8"/>
      <c r="P42" s="125"/>
    </row>
    <row r="43" spans="1:17" x14ac:dyDescent="0.25">
      <c r="A43" s="126" t="s">
        <v>275</v>
      </c>
      <c r="B43" s="1" t="s">
        <v>257</v>
      </c>
      <c r="C43" s="40" t="s">
        <v>118</v>
      </c>
      <c r="D43" s="8">
        <v>310</v>
      </c>
      <c r="E43" s="16">
        <v>0.56999999999999995</v>
      </c>
      <c r="F43" s="8">
        <v>322</v>
      </c>
      <c r="G43" s="6">
        <f t="shared" si="11"/>
        <v>0.47233796296296304</v>
      </c>
      <c r="H43" s="6">
        <f t="shared" si="12"/>
        <v>2.63898651536736</v>
      </c>
      <c r="I43" s="7">
        <f t="shared" si="10"/>
        <v>1133.6111111111113</v>
      </c>
      <c r="J43" s="16">
        <f t="shared" si="13"/>
        <v>1.3932676518883422</v>
      </c>
      <c r="L43" s="8">
        <v>371</v>
      </c>
      <c r="M43" s="222">
        <v>7.6388888888888895E-2</v>
      </c>
      <c r="N43" s="8">
        <v>203</v>
      </c>
      <c r="O43" s="54">
        <v>5.8333333333333327E-2</v>
      </c>
      <c r="P43" s="125">
        <f t="shared" si="14"/>
        <v>0.19736111111111107</v>
      </c>
    </row>
    <row r="44" spans="1:17" x14ac:dyDescent="0.25">
      <c r="A44" s="126" t="s">
        <v>276</v>
      </c>
      <c r="B44" s="1" t="s">
        <v>127</v>
      </c>
      <c r="C44" s="40" t="s">
        <v>119</v>
      </c>
      <c r="D44" s="8">
        <v>655</v>
      </c>
      <c r="E44" s="260" t="s">
        <v>77</v>
      </c>
      <c r="F44" s="8">
        <v>818</v>
      </c>
      <c r="G44" s="6">
        <f t="shared" si="11"/>
        <v>0.8744791666666667</v>
      </c>
      <c r="H44" s="6">
        <f t="shared" si="12"/>
        <v>4.8857786368189382</v>
      </c>
      <c r="I44" s="7">
        <f t="shared" si="10"/>
        <v>2098.75</v>
      </c>
      <c r="J44" s="191" t="s">
        <v>77</v>
      </c>
      <c r="L44" s="8">
        <v>1035</v>
      </c>
      <c r="M44" s="222">
        <v>5.0694444444444452E-2</v>
      </c>
      <c r="N44" s="8"/>
      <c r="P44" s="125"/>
    </row>
    <row r="45" spans="1:17" x14ac:dyDescent="0.25">
      <c r="A45" s="126" t="s">
        <v>273</v>
      </c>
      <c r="B45" s="1" t="s">
        <v>257</v>
      </c>
      <c r="C45" s="40" t="s">
        <v>120</v>
      </c>
      <c r="D45" s="8">
        <v>555</v>
      </c>
      <c r="E45" s="17">
        <v>-0.52</v>
      </c>
      <c r="F45" s="8">
        <v>940</v>
      </c>
      <c r="G45" s="6">
        <f>((M45*60*24)*L45)/(60*60*24)</f>
        <v>0.80011574074074088</v>
      </c>
      <c r="H45" s="6">
        <f>(G45/$G$37)*100</f>
        <v>4.4703047735198629</v>
      </c>
      <c r="I45" s="7">
        <f t="shared" si="10"/>
        <v>1920.2777777777783</v>
      </c>
      <c r="J45" s="17">
        <f t="shared" si="13"/>
        <v>-0.51430458364949561</v>
      </c>
      <c r="L45" s="8">
        <v>1115</v>
      </c>
      <c r="M45" s="222">
        <v>4.3055555555555562E-2</v>
      </c>
      <c r="N45" s="8">
        <v>2454</v>
      </c>
      <c r="O45" s="54">
        <v>4.027777777777778E-2</v>
      </c>
      <c r="P45" s="125">
        <f>((O45*60*24)*N45)/(60*60*24)</f>
        <v>1.6473611111111115</v>
      </c>
    </row>
    <row r="46" spans="1:17" x14ac:dyDescent="0.25">
      <c r="A46" s="126" t="s">
        <v>277</v>
      </c>
      <c r="B46" s="261" t="s">
        <v>1024</v>
      </c>
      <c r="C46" s="40" t="s">
        <v>121</v>
      </c>
      <c r="D46" s="8">
        <v>518</v>
      </c>
      <c r="E46" s="16">
        <v>1.1299999999999999</v>
      </c>
      <c r="F46" s="8">
        <v>1049</v>
      </c>
      <c r="G46" s="6">
        <f t="shared" si="11"/>
        <v>1.6589120370370374</v>
      </c>
      <c r="H46" s="6">
        <f t="shared" si="12"/>
        <v>9.2684620741877897</v>
      </c>
      <c r="I46" s="7">
        <f t="shared" si="10"/>
        <v>3981.3888888888901</v>
      </c>
      <c r="J46" s="16">
        <f t="shared" si="13"/>
        <v>0.60593837535013995</v>
      </c>
      <c r="L46" s="8">
        <v>1303</v>
      </c>
      <c r="M46" s="222">
        <v>7.6388888888888895E-2</v>
      </c>
      <c r="N46" s="8">
        <v>714</v>
      </c>
      <c r="O46" s="54">
        <v>8.6805555555555566E-2</v>
      </c>
      <c r="P46" s="125">
        <f t="shared" si="14"/>
        <v>1.0329861111111114</v>
      </c>
    </row>
    <row r="47" spans="1:17" x14ac:dyDescent="0.25">
      <c r="A47" s="126" t="s">
        <v>278</v>
      </c>
      <c r="B47" s="29" t="s">
        <v>257</v>
      </c>
      <c r="C47" s="70" t="s">
        <v>122</v>
      </c>
      <c r="D47" s="10">
        <v>304</v>
      </c>
      <c r="E47" s="57">
        <v>0.39400000000000002</v>
      </c>
      <c r="F47" s="10">
        <v>495</v>
      </c>
      <c r="G47" s="12">
        <f t="shared" si="11"/>
        <v>0.56472222222222224</v>
      </c>
      <c r="H47" s="12">
        <f t="shared" si="12"/>
        <v>3.1551440837491849</v>
      </c>
      <c r="I47" s="13">
        <f t="shared" si="10"/>
        <v>1355.3333333333333</v>
      </c>
      <c r="J47" s="127">
        <f t="shared" si="13"/>
        <v>0.60394477317554218</v>
      </c>
      <c r="L47" s="10">
        <v>642</v>
      </c>
      <c r="M47" s="186">
        <v>5.2777777777777778E-2</v>
      </c>
      <c r="N47" s="10">
        <v>468</v>
      </c>
      <c r="O47" s="157">
        <v>4.5138888888888888E-2</v>
      </c>
      <c r="P47" s="156">
        <f t="shared" si="14"/>
        <v>0.35208333333333336</v>
      </c>
    </row>
  </sheetData>
  <mergeCells count="9">
    <mergeCell ref="L36:M36"/>
    <mergeCell ref="N36:O36"/>
    <mergeCell ref="I8:J8"/>
    <mergeCell ref="I20:J20"/>
    <mergeCell ref="I34:J34"/>
    <mergeCell ref="L10:M10"/>
    <mergeCell ref="N10:O10"/>
    <mergeCell ref="L22:M22"/>
    <mergeCell ref="N22:O22"/>
  </mergeCells>
  <hyperlinks>
    <hyperlink ref="I34" r:id="rId1"/>
    <hyperlink ref="C11" r:id="rId2" display="Sektion Beruf"/>
    <hyperlink ref="I8" r:id="rId3"/>
    <hyperlink ref="C12" r:id="rId4"/>
    <hyperlink ref="C13" r:id="rId5"/>
    <hyperlink ref="C14" r:id="rId6"/>
    <hyperlink ref="C15" r:id="rId7"/>
    <hyperlink ref="C16" r:id="rId8"/>
    <hyperlink ref="C17" r:id="rId9"/>
    <hyperlink ref="C23" r:id="rId10" display="Sektion Sport, Bewegung"/>
    <hyperlink ref="C24" r:id="rId11"/>
    <hyperlink ref="C25" r:id="rId12"/>
    <hyperlink ref="C26" r:id="rId13"/>
    <hyperlink ref="C27" r:id="rId14"/>
    <hyperlink ref="C28" r:id="rId15"/>
    <hyperlink ref="C29" r:id="rId16"/>
    <hyperlink ref="C30" r:id="rId17"/>
    <hyperlink ref="C37" r:id="rId18" display="Sektion Webprofi"/>
    <hyperlink ref="C38" r:id="rId19"/>
    <hyperlink ref="C39" r:id="rId20"/>
    <hyperlink ref="C40" r:id="rId21"/>
    <hyperlink ref="C41" r:id="rId22"/>
    <hyperlink ref="C42" r:id="rId23"/>
    <hyperlink ref="C43" r:id="rId24"/>
    <hyperlink ref="C44" r:id="rId25"/>
    <hyperlink ref="C45" r:id="rId26"/>
    <hyperlink ref="C46" r:id="rId27"/>
    <hyperlink ref="C47" r:id="rId28"/>
    <hyperlink ref="J2" r:id="rId29"/>
    <hyperlink ref="I20" r:id="rId30"/>
    <hyperlink ref="C31" r:id="rId31"/>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22" location="leg.sessions" display="Sessions"/>
    <hyperlink ref="E22" location="leg.trend" display="Trend"/>
    <hyperlink ref="F22" location="leg.uniquePageviews" display="uniquePageviews"/>
    <hyperlink ref="G22" location="leg.interventionstage" display="Interventionstage"/>
    <hyperlink ref="H22" location="leg.proz.verteilung" display="% Verteilung"/>
    <hyperlink ref="I22" location="leg.wert" display="Wert"/>
    <hyperlink ref="J22" location="leg.verlauf" display="Verlauf"/>
    <hyperlink ref="D36" location="leg.sessions" display="Sessions"/>
    <hyperlink ref="E36" location="leg.trend" display="Trend"/>
    <hyperlink ref="F36" location="leg.uniquePageviews" display="uniquePageviews"/>
    <hyperlink ref="G36" location="leg.interventionstage" display="Interventionstage"/>
    <hyperlink ref="H36" location="leg.proz.verteilung" display="% Verteilung"/>
    <hyperlink ref="I36" location="leg.wert" display="Wert"/>
    <hyperlink ref="J36"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22" location="leg.onlineseit" display="Online seit…"/>
    <hyperlink ref="B36"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23" location="leg.pageviews" display="pageviews"/>
    <hyperlink ref="M23" location="leg.avgTimeOnPage" display="avgTimeOnPage"/>
    <hyperlink ref="N23" location="leg.pageviews" display="pageviews"/>
    <hyperlink ref="O23" location="leg.avgTimeOnPage" display="avgTimeOnPage"/>
    <hyperlink ref="L37" location="leg.pageviews" display="pageviews"/>
    <hyperlink ref="M37" location="leg.avgTimeOnPage" display="avgTimeOnPage"/>
    <hyperlink ref="N37" location="leg.pageviews" display="pageviews"/>
    <hyperlink ref="O37" location="leg.avgTimeOnPage" display="avgTimeOnPage"/>
    <hyperlink ref="B41" location="CH.J.Sex.SexinNetz" display="-&gt;"/>
    <hyperlink ref="B46" location="CH.J.Gewalt.Cybermobbing" display="-&gt;"/>
  </hyperlinks>
  <pageMargins left="0.7" right="0.7" top="0.78740157499999996" bottom="0.78740157499999996" header="0.3" footer="0.3"/>
  <pageSetup paperSize="9" orientation="portrait" r:id="rId32"/>
  <ignoredErrors>
    <ignoredError sqref="A8 A20 A34" numberStoredAsText="1"/>
  </ignoredErrors>
  <drawing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6DBEC2"/>
  </sheetPr>
  <dimension ref="A2:Q75"/>
  <sheetViews>
    <sheetView topLeftCell="F1" workbookViewId="0">
      <selection activeCell="M11" sqref="M11"/>
    </sheetView>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431</v>
      </c>
      <c r="C2" s="43"/>
      <c r="D2" s="43"/>
      <c r="E2" s="45"/>
      <c r="F2" s="436" t="s">
        <v>288</v>
      </c>
      <c r="G2" s="436"/>
      <c r="H2" s="436"/>
      <c r="I2" s="436"/>
      <c r="J2" s="436"/>
    </row>
    <row r="3" spans="1:17" x14ac:dyDescent="0.25">
      <c r="I3" s="55"/>
    </row>
    <row r="4" spans="1:17" x14ac:dyDescent="0.25">
      <c r="B4" s="158" t="s">
        <v>87</v>
      </c>
      <c r="C4" s="11"/>
      <c r="D4" s="208" t="s">
        <v>80</v>
      </c>
      <c r="E4" s="209" t="s">
        <v>79</v>
      </c>
      <c r="F4" s="208" t="s">
        <v>78</v>
      </c>
      <c r="G4" s="88"/>
      <c r="H4" s="88"/>
      <c r="I4" s="88"/>
      <c r="J4" s="140"/>
    </row>
    <row r="5" spans="1:17" x14ac:dyDescent="0.25">
      <c r="A5" s="126" t="s">
        <v>559</v>
      </c>
      <c r="B5" s="35" t="s">
        <v>257</v>
      </c>
      <c r="C5" s="35" t="s">
        <v>292</v>
      </c>
      <c r="D5" s="36">
        <v>16198</v>
      </c>
      <c r="E5" s="37">
        <v>8.3000000000000004E-2</v>
      </c>
      <c r="F5" s="36">
        <v>16216</v>
      </c>
      <c r="G5" s="62"/>
      <c r="H5" s="62"/>
      <c r="I5" s="63"/>
      <c r="J5" s="140"/>
    </row>
    <row r="8" spans="1:17" x14ac:dyDescent="0.25">
      <c r="A8" s="56" t="s">
        <v>154</v>
      </c>
      <c r="B8" s="42" t="s">
        <v>283</v>
      </c>
      <c r="C8" s="41"/>
      <c r="D8" s="41"/>
      <c r="E8" s="41"/>
      <c r="F8" s="41"/>
      <c r="G8" s="41"/>
      <c r="H8" s="41"/>
      <c r="I8" s="434" t="s">
        <v>289</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458</v>
      </c>
      <c r="B11" s="35"/>
      <c r="C11" s="68" t="s">
        <v>6</v>
      </c>
      <c r="D11" s="36">
        <v>15413</v>
      </c>
      <c r="E11" s="52">
        <v>-0.03</v>
      </c>
      <c r="F11" s="80">
        <f>SUM(F12:F20)</f>
        <v>29214</v>
      </c>
      <c r="G11" s="38">
        <f>SUM(G12:G20)</f>
        <v>52.798136574074071</v>
      </c>
      <c r="H11" s="38"/>
      <c r="I11" s="39">
        <f>SUM(I12:I20)</f>
        <v>126715.52777777777</v>
      </c>
      <c r="J11" s="165">
        <f>(((G11/P11)*100)-100)/100</f>
        <v>0.10564643863422887</v>
      </c>
      <c r="L11" s="218" t="s">
        <v>85</v>
      </c>
      <c r="M11" s="219" t="s">
        <v>86</v>
      </c>
      <c r="N11" s="218" t="s">
        <v>85</v>
      </c>
      <c r="O11" s="218" t="s">
        <v>86</v>
      </c>
      <c r="P11" s="136">
        <f>SUM(P12:P20)</f>
        <v>47.753182870370381</v>
      </c>
      <c r="Q11" s="135" t="s">
        <v>280</v>
      </c>
    </row>
    <row r="12" spans="1:17" x14ac:dyDescent="0.25">
      <c r="A12" s="126" t="s">
        <v>301</v>
      </c>
      <c r="B12" s="1" t="s">
        <v>257</v>
      </c>
      <c r="C12" s="124" t="s">
        <v>109</v>
      </c>
      <c r="D12" s="8">
        <v>9422</v>
      </c>
      <c r="E12" s="16">
        <v>0.12</v>
      </c>
      <c r="F12" s="8">
        <v>18051</v>
      </c>
      <c r="G12" s="6">
        <f t="shared" ref="G12:G20" si="0">((M12*60*24)*L12)/(60*60*24)</f>
        <v>37.914861111111108</v>
      </c>
      <c r="H12" s="6">
        <f>(G12/$G$11)*100</f>
        <v>71.810983438625314</v>
      </c>
      <c r="I12" s="7">
        <f>wertCH*G12*24</f>
        <v>90995.666666666657</v>
      </c>
      <c r="J12" s="166">
        <f>(((G12/P12)*100)-100)/100</f>
        <v>0.23397154347206978</v>
      </c>
      <c r="L12" s="180">
        <v>22908</v>
      </c>
      <c r="M12" s="220">
        <v>9.930555555555555E-2</v>
      </c>
      <c r="N12" s="131">
        <v>21409</v>
      </c>
      <c r="O12" s="130">
        <v>8.6111111111111124E-2</v>
      </c>
      <c r="P12" s="125">
        <f>((O12*60*24)*N12)/(60*60*24)</f>
        <v>30.725879629629635</v>
      </c>
    </row>
    <row r="13" spans="1:17" x14ac:dyDescent="0.25">
      <c r="A13" s="126" t="s">
        <v>302</v>
      </c>
      <c r="B13" s="1" t="s">
        <v>257</v>
      </c>
      <c r="C13" s="124" t="s">
        <v>293</v>
      </c>
      <c r="D13" s="8">
        <v>1271</v>
      </c>
      <c r="E13" s="17">
        <v>-0.37</v>
      </c>
      <c r="F13" s="8">
        <v>1295</v>
      </c>
      <c r="G13" s="6">
        <f t="shared" si="0"/>
        <v>3.4458333333333333</v>
      </c>
      <c r="H13" s="6">
        <f t="shared" ref="H13:H20" si="1">(G13/$G$11)*100</f>
        <v>6.5264298267400811</v>
      </c>
      <c r="I13" s="7">
        <f t="shared" ref="I13:I20" si="2">wertCH*G13*24</f>
        <v>8270</v>
      </c>
      <c r="J13" s="168">
        <f t="shared" ref="J13:J20" si="3">(((G13/P13)*100)-100)/100</f>
        <v>-0.42429516185172289</v>
      </c>
      <c r="L13" s="180">
        <v>1654</v>
      </c>
      <c r="M13" s="220">
        <v>0.125</v>
      </c>
      <c r="N13" s="131">
        <v>2652</v>
      </c>
      <c r="O13" s="130">
        <v>0.13541666666666666</v>
      </c>
      <c r="P13" s="125">
        <f t="shared" ref="P13:P20" si="4">((O13*60*24)*N13)/(60*60*24)</f>
        <v>5.9854166666666666</v>
      </c>
    </row>
    <row r="14" spans="1:17" x14ac:dyDescent="0.25">
      <c r="A14" s="126" t="s">
        <v>303</v>
      </c>
      <c r="B14" s="1" t="s">
        <v>257</v>
      </c>
      <c r="C14" s="124" t="s">
        <v>294</v>
      </c>
      <c r="D14" s="8">
        <v>3296</v>
      </c>
      <c r="E14" s="17">
        <v>-0.14000000000000001</v>
      </c>
      <c r="F14" s="8">
        <v>3278</v>
      </c>
      <c r="G14" s="6">
        <f t="shared" si="0"/>
        <v>3.6597453703703704</v>
      </c>
      <c r="H14" s="6">
        <f t="shared" si="1"/>
        <v>6.9315805591658837</v>
      </c>
      <c r="I14" s="7">
        <f t="shared" si="2"/>
        <v>8783.3888888888905</v>
      </c>
      <c r="J14" s="166">
        <f t="shared" si="3"/>
        <v>1.0892117840758147E-2</v>
      </c>
      <c r="L14" s="180">
        <v>4273</v>
      </c>
      <c r="M14" s="220">
        <v>5.1388888888888894E-2</v>
      </c>
      <c r="N14" s="131">
        <v>4965</v>
      </c>
      <c r="O14" s="130">
        <v>4.3750000000000004E-2</v>
      </c>
      <c r="P14" s="125">
        <f t="shared" si="4"/>
        <v>3.6203125000000007</v>
      </c>
    </row>
    <row r="15" spans="1:17" x14ac:dyDescent="0.25">
      <c r="A15" s="126" t="s">
        <v>304</v>
      </c>
      <c r="B15" s="143" t="s">
        <v>257</v>
      </c>
      <c r="C15" s="144" t="s">
        <v>295</v>
      </c>
      <c r="D15" s="145">
        <v>1642</v>
      </c>
      <c r="E15" s="171">
        <v>0.04</v>
      </c>
      <c r="F15" s="145">
        <v>1668</v>
      </c>
      <c r="G15" s="147">
        <f t="shared" si="0"/>
        <v>3.459143518518518</v>
      </c>
      <c r="H15" s="147">
        <f t="shared" si="1"/>
        <v>6.5516394005031824</v>
      </c>
      <c r="I15" s="148">
        <f t="shared" si="2"/>
        <v>8301.9444444444434</v>
      </c>
      <c r="J15" s="172">
        <f t="shared" si="3"/>
        <v>0.13731325108643516</v>
      </c>
      <c r="L15" s="180">
        <v>2470</v>
      </c>
      <c r="M15" s="220">
        <v>8.4027777777777771E-2</v>
      </c>
      <c r="N15" s="131">
        <v>2227</v>
      </c>
      <c r="O15" s="130">
        <v>8.1944444444444445E-2</v>
      </c>
      <c r="P15" s="125">
        <f t="shared" si="4"/>
        <v>3.0415046296296295</v>
      </c>
    </row>
    <row r="16" spans="1:17" x14ac:dyDescent="0.25">
      <c r="A16" s="126" t="s">
        <v>305</v>
      </c>
      <c r="B16" s="59" t="s">
        <v>257</v>
      </c>
      <c r="C16" s="150" t="s">
        <v>296</v>
      </c>
      <c r="D16" s="151">
        <v>722</v>
      </c>
      <c r="E16" s="152">
        <v>-0.13</v>
      </c>
      <c r="F16" s="151">
        <v>1494</v>
      </c>
      <c r="G16" s="6">
        <f t="shared" si="0"/>
        <v>0.93398148148148152</v>
      </c>
      <c r="H16" s="6">
        <f t="shared" si="1"/>
        <v>1.7689667516411982</v>
      </c>
      <c r="I16" s="7">
        <f t="shared" si="2"/>
        <v>2241.5555555555557</v>
      </c>
      <c r="J16" s="166">
        <f t="shared" si="3"/>
        <v>0.12640982691233973</v>
      </c>
      <c r="L16" s="180">
        <v>1834</v>
      </c>
      <c r="M16" s="220">
        <v>3.0555555555555555E-2</v>
      </c>
      <c r="N16" s="131">
        <v>1990</v>
      </c>
      <c r="O16" s="130">
        <v>2.4999999999999998E-2</v>
      </c>
      <c r="P16" s="125">
        <f t="shared" si="4"/>
        <v>0.8291666666666665</v>
      </c>
    </row>
    <row r="17" spans="1:17" x14ac:dyDescent="0.25">
      <c r="A17" s="126" t="s">
        <v>306</v>
      </c>
      <c r="B17" s="59" t="s">
        <v>257</v>
      </c>
      <c r="C17" s="150" t="s">
        <v>297</v>
      </c>
      <c r="D17" s="151">
        <v>402</v>
      </c>
      <c r="E17" s="152">
        <v>-0.18</v>
      </c>
      <c r="F17" s="151">
        <v>531</v>
      </c>
      <c r="G17" s="6">
        <f t="shared" si="0"/>
        <v>0.516087962962963</v>
      </c>
      <c r="H17" s="6">
        <f t="shared" si="1"/>
        <v>0.97747382095371549</v>
      </c>
      <c r="I17" s="7">
        <f t="shared" si="2"/>
        <v>1238.6111111111111</v>
      </c>
      <c r="J17" s="166">
        <f t="shared" si="3"/>
        <v>0.11235842937683999</v>
      </c>
      <c r="L17" s="180">
        <v>637</v>
      </c>
      <c r="M17" s="220">
        <v>4.8611111111111112E-2</v>
      </c>
      <c r="N17" s="131">
        <v>786</v>
      </c>
      <c r="O17" s="130">
        <v>3.5416666666666666E-2</v>
      </c>
      <c r="P17" s="125">
        <f>((O17*60*24)*N17)/(60*60*24)</f>
        <v>0.46395833333333331</v>
      </c>
    </row>
    <row r="18" spans="1:17" x14ac:dyDescent="0.25">
      <c r="A18" s="126" t="s">
        <v>307</v>
      </c>
      <c r="B18" s="59" t="s">
        <v>257</v>
      </c>
      <c r="C18" s="150" t="s">
        <v>298</v>
      </c>
      <c r="D18" s="151">
        <v>1048</v>
      </c>
      <c r="E18" s="152">
        <v>-0.16</v>
      </c>
      <c r="F18" s="151">
        <v>1248</v>
      </c>
      <c r="G18" s="6">
        <f t="shared" si="0"/>
        <v>1.2812962962962964</v>
      </c>
      <c r="H18" s="6">
        <f t="shared" si="1"/>
        <v>2.4267831772787649</v>
      </c>
      <c r="I18" s="7">
        <f t="shared" si="2"/>
        <v>3075.1111111111113</v>
      </c>
      <c r="J18" s="166">
        <f t="shared" si="3"/>
        <v>1.3299649431126569E-2</v>
      </c>
      <c r="L18" s="180">
        <v>1496</v>
      </c>
      <c r="M18" s="220">
        <v>5.1388888888888894E-2</v>
      </c>
      <c r="N18" s="131">
        <v>1791</v>
      </c>
      <c r="O18" s="130">
        <v>4.2361111111111106E-2</v>
      </c>
      <c r="P18" s="125">
        <f t="shared" si="4"/>
        <v>1.2644791666666666</v>
      </c>
    </row>
    <row r="19" spans="1:17" x14ac:dyDescent="0.25">
      <c r="A19" s="126" t="s">
        <v>308</v>
      </c>
      <c r="B19" s="59" t="s">
        <v>257</v>
      </c>
      <c r="C19" s="124" t="s">
        <v>299</v>
      </c>
      <c r="D19" s="8">
        <v>824</v>
      </c>
      <c r="E19" s="17">
        <v>-0.08</v>
      </c>
      <c r="F19" s="8">
        <v>939</v>
      </c>
      <c r="G19" s="6">
        <f t="shared" si="0"/>
        <v>0.86409722222222218</v>
      </c>
      <c r="H19" s="6">
        <f t="shared" si="1"/>
        <v>1.6366055287006613</v>
      </c>
      <c r="I19" s="7">
        <f t="shared" si="2"/>
        <v>2073.833333333333</v>
      </c>
      <c r="J19" s="168">
        <f t="shared" si="3"/>
        <v>-0.12373239436619726</v>
      </c>
      <c r="L19" s="180">
        <v>1082</v>
      </c>
      <c r="M19" s="220">
        <v>4.7916666666666663E-2</v>
      </c>
      <c r="N19" s="131">
        <v>1200</v>
      </c>
      <c r="O19" s="130">
        <v>4.9305555555555554E-2</v>
      </c>
      <c r="P19" s="125">
        <f t="shared" si="4"/>
        <v>0.98611111111111116</v>
      </c>
    </row>
    <row r="20" spans="1:17" x14ac:dyDescent="0.25">
      <c r="A20" s="126" t="s">
        <v>309</v>
      </c>
      <c r="B20" s="9" t="s">
        <v>257</v>
      </c>
      <c r="C20" s="70" t="s">
        <v>300</v>
      </c>
      <c r="D20" s="10">
        <v>587</v>
      </c>
      <c r="E20" s="53">
        <v>-0.24</v>
      </c>
      <c r="F20" s="10">
        <v>710</v>
      </c>
      <c r="G20" s="12">
        <f t="shared" si="0"/>
        <v>0.72309027777777779</v>
      </c>
      <c r="H20" s="12">
        <f t="shared" si="1"/>
        <v>1.3695374963911948</v>
      </c>
      <c r="I20" s="13">
        <f t="shared" si="2"/>
        <v>1735.416666666667</v>
      </c>
      <c r="J20" s="53">
        <f t="shared" si="3"/>
        <v>-0.1354257483289743</v>
      </c>
      <c r="L20" s="132">
        <v>833</v>
      </c>
      <c r="M20" s="221">
        <v>5.2083333333333336E-2</v>
      </c>
      <c r="N20" s="134">
        <v>1147</v>
      </c>
      <c r="O20" s="221">
        <v>4.3750000000000004E-2</v>
      </c>
      <c r="P20" s="156">
        <f t="shared" si="4"/>
        <v>0.83635416666666684</v>
      </c>
    </row>
    <row r="21" spans="1:17" x14ac:dyDescent="0.25">
      <c r="P21" s="6"/>
    </row>
    <row r="23" spans="1:17" x14ac:dyDescent="0.25">
      <c r="A23" s="56" t="s">
        <v>286</v>
      </c>
      <c r="B23" s="42" t="s">
        <v>284</v>
      </c>
      <c r="C23" s="41"/>
      <c r="D23" s="41"/>
      <c r="E23" s="41"/>
      <c r="F23" s="41"/>
      <c r="G23" s="41"/>
      <c r="H23" s="41"/>
      <c r="I23" s="434" t="s">
        <v>290</v>
      </c>
      <c r="J23" s="434"/>
    </row>
    <row r="24" spans="1:17" x14ac:dyDescent="0.25">
      <c r="C24" s="18"/>
    </row>
    <row r="25" spans="1:17" x14ac:dyDescent="0.25">
      <c r="B25" s="158" t="s">
        <v>87</v>
      </c>
      <c r="C25" s="11"/>
      <c r="D25" s="208" t="s">
        <v>80</v>
      </c>
      <c r="E25" s="209" t="s">
        <v>79</v>
      </c>
      <c r="F25" s="208" t="s">
        <v>78</v>
      </c>
      <c r="G25" s="208" t="s">
        <v>61</v>
      </c>
      <c r="H25" s="208" t="s">
        <v>103</v>
      </c>
      <c r="I25" s="208" t="s">
        <v>76</v>
      </c>
      <c r="J25" s="210" t="s">
        <v>279</v>
      </c>
      <c r="L25" s="432">
        <v>2016</v>
      </c>
      <c r="M25" s="435"/>
      <c r="N25" s="432">
        <v>2015</v>
      </c>
      <c r="O25" s="432"/>
    </row>
    <row r="26" spans="1:17" x14ac:dyDescent="0.25">
      <c r="A26" s="126" t="s">
        <v>317</v>
      </c>
      <c r="B26" s="35" t="s">
        <v>257</v>
      </c>
      <c r="C26" s="68" t="s">
        <v>7</v>
      </c>
      <c r="D26" s="36">
        <v>30208</v>
      </c>
      <c r="E26" s="37">
        <v>5.8000000000000003E-2</v>
      </c>
      <c r="F26" s="80">
        <f>SUM(F27:F35)</f>
        <v>49650</v>
      </c>
      <c r="G26" s="38">
        <f>SUM(G27:G35)</f>
        <v>75.421284722222225</v>
      </c>
      <c r="H26" s="38"/>
      <c r="I26" s="39">
        <f>SUM(I27:I35)</f>
        <v>181011.08333333334</v>
      </c>
      <c r="J26" s="165">
        <f>(((G26/P26)*100)-100)/100</f>
        <v>1.5581741843582363E-2</v>
      </c>
      <c r="L26" s="218" t="s">
        <v>85</v>
      </c>
      <c r="M26" s="219" t="s">
        <v>86</v>
      </c>
      <c r="N26" s="218" t="s">
        <v>85</v>
      </c>
      <c r="O26" s="218" t="s">
        <v>86</v>
      </c>
      <c r="P26" s="136">
        <f>SUM(P27:P35)</f>
        <v>74.264120370370378</v>
      </c>
      <c r="Q26" s="135" t="s">
        <v>280</v>
      </c>
    </row>
    <row r="27" spans="1:17" x14ac:dyDescent="0.25">
      <c r="A27" s="126" t="s">
        <v>318</v>
      </c>
      <c r="B27" s="1" t="s">
        <v>257</v>
      </c>
      <c r="C27" s="124" t="s">
        <v>310</v>
      </c>
      <c r="D27" s="8">
        <v>4690</v>
      </c>
      <c r="E27" s="17">
        <v>-0.25</v>
      </c>
      <c r="F27" s="8">
        <v>4616</v>
      </c>
      <c r="G27" s="6">
        <f>((M27*60*24)*L27)/(60*60*24)</f>
        <v>8.3670833333333334</v>
      </c>
      <c r="H27" s="6">
        <f>(G27/$G$26)*100</f>
        <v>11.093795821894883</v>
      </c>
      <c r="I27" s="7">
        <f t="shared" ref="I27:I35" si="5">wertCH*G27*24</f>
        <v>20081</v>
      </c>
      <c r="J27" s="168">
        <f>(((G27/P27)*100)-100)/100</f>
        <v>-0.26256613959011049</v>
      </c>
      <c r="L27" s="151">
        <v>5604</v>
      </c>
      <c r="M27" s="222">
        <v>8.9583333333333334E-2</v>
      </c>
      <c r="N27" s="8">
        <v>7719</v>
      </c>
      <c r="O27" s="54">
        <v>8.819444444444445E-2</v>
      </c>
      <c r="P27" s="125">
        <f>((O27*60*24)*N27)/(60*60*24)</f>
        <v>11.346215277777778</v>
      </c>
    </row>
    <row r="28" spans="1:17" x14ac:dyDescent="0.25">
      <c r="A28" s="126" t="s">
        <v>319</v>
      </c>
      <c r="B28" s="1" t="s">
        <v>257</v>
      </c>
      <c r="C28" s="124" t="s">
        <v>311</v>
      </c>
      <c r="D28" s="8">
        <v>2689</v>
      </c>
      <c r="E28" s="17">
        <v>-0.24</v>
      </c>
      <c r="F28" s="8">
        <v>2726</v>
      </c>
      <c r="G28" s="6">
        <f>((M28*60*24)*L28)/(60*60*24)</f>
        <v>10.043009259259259</v>
      </c>
      <c r="H28" s="6">
        <f t="shared" ref="H28:H35" si="6">(G28/$G$26)*100</f>
        <v>13.315881977147193</v>
      </c>
      <c r="I28" s="7">
        <f t="shared" si="5"/>
        <v>24103.222222222219</v>
      </c>
      <c r="J28" s="168">
        <f t="shared" ref="J28:J35" si="7">(((G28/P28)*100)-100)/100</f>
        <v>-0.22117027845992568</v>
      </c>
      <c r="L28" s="151">
        <v>4093</v>
      </c>
      <c r="M28" s="222">
        <v>0.14722222222222223</v>
      </c>
      <c r="N28" s="8">
        <v>5158</v>
      </c>
      <c r="O28" s="54">
        <v>0.15</v>
      </c>
      <c r="P28" s="125">
        <f t="shared" ref="P28:P35" si="8">((O28*60*24)*N28)/(60*60*24)</f>
        <v>12.895</v>
      </c>
    </row>
    <row r="29" spans="1:17" x14ac:dyDescent="0.25">
      <c r="A29" s="126" t="s">
        <v>320</v>
      </c>
      <c r="B29" s="143" t="s">
        <v>257</v>
      </c>
      <c r="C29" s="144" t="s">
        <v>109</v>
      </c>
      <c r="D29" s="145">
        <v>20433</v>
      </c>
      <c r="E29" s="171">
        <v>0.28000000000000003</v>
      </c>
      <c r="F29" s="145">
        <v>33730</v>
      </c>
      <c r="G29" s="147">
        <f>((M29*60*24)*L29)/(60*60*24)</f>
        <v>48.598750000000003</v>
      </c>
      <c r="H29" s="147">
        <f t="shared" si="6"/>
        <v>64.43638580142192</v>
      </c>
      <c r="I29" s="148">
        <f t="shared" si="5"/>
        <v>116637</v>
      </c>
      <c r="J29" s="172">
        <f t="shared" si="7"/>
        <v>0.25007316276609148</v>
      </c>
      <c r="L29" s="151">
        <v>41166</v>
      </c>
      <c r="M29" s="222">
        <v>7.0833333333333331E-2</v>
      </c>
      <c r="N29" s="8">
        <v>37741</v>
      </c>
      <c r="O29" s="54">
        <v>6.1805555555555558E-2</v>
      </c>
      <c r="P29" s="125">
        <f t="shared" si="8"/>
        <v>38.876724537037035</v>
      </c>
    </row>
    <row r="30" spans="1:17" x14ac:dyDescent="0.25">
      <c r="A30" s="126" t="s">
        <v>321</v>
      </c>
      <c r="B30" s="1" t="s">
        <v>257</v>
      </c>
      <c r="C30" s="124" t="s">
        <v>312</v>
      </c>
      <c r="D30" s="8">
        <v>2162</v>
      </c>
      <c r="E30" s="17">
        <v>-0.19</v>
      </c>
      <c r="F30" s="8">
        <v>3059</v>
      </c>
      <c r="G30" s="6">
        <f>((M30*60*24)*L30)/(60*60*24)</f>
        <v>4.0011111111111113</v>
      </c>
      <c r="H30" s="6">
        <f t="shared" si="6"/>
        <v>5.3050158530808194</v>
      </c>
      <c r="I30" s="7">
        <f t="shared" si="5"/>
        <v>9602.6666666666679</v>
      </c>
      <c r="J30" s="168">
        <f t="shared" si="7"/>
        <v>-0.25335637149028073</v>
      </c>
      <c r="L30" s="60">
        <v>3601</v>
      </c>
      <c r="M30" s="222">
        <v>6.6666666666666666E-2</v>
      </c>
      <c r="N30" s="8">
        <v>4630</v>
      </c>
      <c r="O30" s="54">
        <v>6.9444444444444434E-2</v>
      </c>
      <c r="P30" s="125">
        <f t="shared" si="8"/>
        <v>5.3587962962962958</v>
      </c>
    </row>
    <row r="31" spans="1:17" x14ac:dyDescent="0.25">
      <c r="A31" s="126" t="s">
        <v>322</v>
      </c>
      <c r="B31" s="1" t="s">
        <v>257</v>
      </c>
      <c r="C31" s="124" t="s">
        <v>297</v>
      </c>
      <c r="D31" s="8">
        <v>728</v>
      </c>
      <c r="E31" s="17">
        <v>-0.28999999999999998</v>
      </c>
      <c r="F31" s="8">
        <v>882</v>
      </c>
      <c r="G31" s="6">
        <f>((M31*60*24)*L31)/(60*60*24)</f>
        <v>0.76710648148148164</v>
      </c>
      <c r="H31" s="6">
        <f t="shared" si="6"/>
        <v>1.0170954847915239</v>
      </c>
      <c r="I31" s="7">
        <f t="shared" si="5"/>
        <v>1841.0555555555561</v>
      </c>
      <c r="J31" s="168">
        <f t="shared" si="7"/>
        <v>-0.20472762179025664</v>
      </c>
      <c r="L31" s="60">
        <v>1069</v>
      </c>
      <c r="M31" s="222">
        <v>4.3055555555555562E-2</v>
      </c>
      <c r="N31" s="8">
        <v>1389</v>
      </c>
      <c r="O31" s="54">
        <v>4.1666666666666664E-2</v>
      </c>
      <c r="P31" s="125">
        <f t="shared" si="8"/>
        <v>0.96458333333333335</v>
      </c>
    </row>
    <row r="32" spans="1:17" x14ac:dyDescent="0.25">
      <c r="A32" s="126" t="s">
        <v>323</v>
      </c>
      <c r="B32" s="1" t="s">
        <v>257</v>
      </c>
      <c r="C32" s="124" t="s">
        <v>313</v>
      </c>
      <c r="D32" s="8">
        <v>861</v>
      </c>
      <c r="E32" s="17">
        <v>-0.31</v>
      </c>
      <c r="F32" s="8">
        <v>1079</v>
      </c>
      <c r="G32" s="6">
        <f t="shared" ref="G32:G33" si="9">((M32*60*24)*L32)/(60*60*24)</f>
        <v>0.75260416666666663</v>
      </c>
      <c r="H32" s="6">
        <f t="shared" si="6"/>
        <v>0.99786707351713722</v>
      </c>
      <c r="I32" s="7">
        <f t="shared" si="5"/>
        <v>1806.2499999999998</v>
      </c>
      <c r="J32" s="168">
        <f t="shared" si="7"/>
        <v>-0.38197975573825038</v>
      </c>
      <c r="L32" s="60">
        <v>1275</v>
      </c>
      <c r="M32" s="222">
        <v>3.5416666666666666E-2</v>
      </c>
      <c r="N32" s="8">
        <v>1913</v>
      </c>
      <c r="O32" s="54">
        <v>3.8194444444444441E-2</v>
      </c>
      <c r="P32" s="125">
        <f t="shared" si="8"/>
        <v>1.2177662037037038</v>
      </c>
    </row>
    <row r="33" spans="1:17" x14ac:dyDescent="0.25">
      <c r="A33" s="126" t="s">
        <v>324</v>
      </c>
      <c r="B33" s="1" t="s">
        <v>257</v>
      </c>
      <c r="C33" s="124" t="s">
        <v>314</v>
      </c>
      <c r="D33" s="8">
        <v>1289</v>
      </c>
      <c r="E33" s="17">
        <v>-0.34</v>
      </c>
      <c r="F33" s="8">
        <v>1604</v>
      </c>
      <c r="G33" s="6">
        <f t="shared" si="9"/>
        <v>1.3755555555555556</v>
      </c>
      <c r="H33" s="6">
        <f t="shared" si="6"/>
        <v>1.8238293879794654</v>
      </c>
      <c r="I33" s="7">
        <f t="shared" si="5"/>
        <v>3301.3333333333339</v>
      </c>
      <c r="J33" s="168">
        <f t="shared" si="7"/>
        <v>-0.27754171605726269</v>
      </c>
      <c r="L33" s="60">
        <v>1857</v>
      </c>
      <c r="M33" s="222">
        <v>4.4444444444444446E-2</v>
      </c>
      <c r="N33" s="8">
        <v>2991</v>
      </c>
      <c r="O33" s="54">
        <v>3.8194444444444441E-2</v>
      </c>
      <c r="P33" s="125">
        <f t="shared" si="8"/>
        <v>1.9039930555555555</v>
      </c>
    </row>
    <row r="34" spans="1:17" x14ac:dyDescent="0.25">
      <c r="A34" s="126" t="s">
        <v>325</v>
      </c>
      <c r="B34" s="1" t="s">
        <v>257</v>
      </c>
      <c r="C34" s="124" t="s">
        <v>315</v>
      </c>
      <c r="D34" s="8">
        <v>1000</v>
      </c>
      <c r="E34" s="17">
        <v>-0.27</v>
      </c>
      <c r="F34" s="8">
        <v>1347</v>
      </c>
      <c r="G34" s="6">
        <f t="shared" ref="G34:G35" si="10">((M34*60*24)*L34)/(60*60*24)</f>
        <v>0.98324074074074075</v>
      </c>
      <c r="H34" s="6">
        <f t="shared" si="6"/>
        <v>1.303664800144988</v>
      </c>
      <c r="I34" s="7">
        <f t="shared" si="5"/>
        <v>2359.7777777777778</v>
      </c>
      <c r="J34" s="168">
        <f t="shared" si="7"/>
        <v>-0.30909741537760865</v>
      </c>
      <c r="L34" s="60">
        <v>1517</v>
      </c>
      <c r="M34" s="222">
        <v>3.888888888888889E-2</v>
      </c>
      <c r="N34" s="8">
        <v>2277</v>
      </c>
      <c r="O34" s="54">
        <v>3.7499999999999999E-2</v>
      </c>
      <c r="P34" s="125">
        <f t="shared" si="8"/>
        <v>1.423125</v>
      </c>
    </row>
    <row r="35" spans="1:17" x14ac:dyDescent="0.25">
      <c r="A35" s="126" t="s">
        <v>326</v>
      </c>
      <c r="B35" s="29" t="s">
        <v>257</v>
      </c>
      <c r="C35" s="70" t="s">
        <v>316</v>
      </c>
      <c r="D35" s="10">
        <v>606</v>
      </c>
      <c r="E35" s="57">
        <v>0.45</v>
      </c>
      <c r="F35" s="10">
        <v>607</v>
      </c>
      <c r="G35" s="12">
        <f t="shared" si="10"/>
        <v>0.53282407407407406</v>
      </c>
      <c r="H35" s="12">
        <f t="shared" si="6"/>
        <v>0.70646380002206743</v>
      </c>
      <c r="I35" s="13">
        <f t="shared" si="5"/>
        <v>1278.7777777777778</v>
      </c>
      <c r="J35" s="57">
        <f t="shared" si="7"/>
        <v>0.91720806263534882</v>
      </c>
      <c r="L35" s="10">
        <v>677</v>
      </c>
      <c r="M35" s="186">
        <v>4.7222222222222221E-2</v>
      </c>
      <c r="N35" s="10">
        <v>522</v>
      </c>
      <c r="O35" s="157">
        <v>3.1944444444444449E-2</v>
      </c>
      <c r="P35" s="156">
        <f t="shared" si="8"/>
        <v>0.2779166666666667</v>
      </c>
    </row>
    <row r="38" spans="1:17" x14ac:dyDescent="0.25">
      <c r="A38" s="56" t="s">
        <v>287</v>
      </c>
      <c r="B38" s="42" t="s">
        <v>285</v>
      </c>
      <c r="C38" s="41"/>
      <c r="D38" s="41"/>
      <c r="E38" s="41"/>
      <c r="F38" s="41"/>
      <c r="G38" s="41"/>
      <c r="H38" s="41"/>
      <c r="I38" s="434" t="s">
        <v>291</v>
      </c>
      <c r="J38" s="434"/>
    </row>
    <row r="39" spans="1:17" x14ac:dyDescent="0.25">
      <c r="C39" s="18"/>
    </row>
    <row r="40" spans="1:17" x14ac:dyDescent="0.25">
      <c r="B40" s="158" t="s">
        <v>87</v>
      </c>
      <c r="C40" s="11"/>
      <c r="D40" s="208" t="s">
        <v>80</v>
      </c>
      <c r="E40" s="209" t="s">
        <v>79</v>
      </c>
      <c r="F40" s="208" t="s">
        <v>78</v>
      </c>
      <c r="G40" s="208" t="s">
        <v>61</v>
      </c>
      <c r="H40" s="208" t="s">
        <v>103</v>
      </c>
      <c r="I40" s="208" t="s">
        <v>76</v>
      </c>
      <c r="J40" s="210" t="s">
        <v>279</v>
      </c>
      <c r="L40" s="432">
        <v>2016</v>
      </c>
      <c r="M40" s="435"/>
      <c r="N40" s="432">
        <v>2015</v>
      </c>
      <c r="O40" s="432"/>
    </row>
    <row r="41" spans="1:17" x14ac:dyDescent="0.25">
      <c r="A41" s="126" t="s">
        <v>353</v>
      </c>
      <c r="B41" s="35" t="s">
        <v>257</v>
      </c>
      <c r="C41" s="68" t="s">
        <v>8</v>
      </c>
      <c r="D41" s="36">
        <v>39226</v>
      </c>
      <c r="E41" s="37">
        <v>0.04</v>
      </c>
      <c r="F41" s="80">
        <f>SUM(F42:F68)</f>
        <v>72030</v>
      </c>
      <c r="G41" s="38">
        <f>SUM(G42:G68)</f>
        <v>104.98636574074075</v>
      </c>
      <c r="H41" s="38"/>
      <c r="I41" s="39">
        <f>SUM(I42:I68)</f>
        <v>251967.27777777781</v>
      </c>
      <c r="J41" s="165">
        <f>(((G41/P41)*100)-100)/100</f>
        <v>4.5561848081527787E-2</v>
      </c>
      <c r="L41" s="218" t="s">
        <v>85</v>
      </c>
      <c r="M41" s="219" t="s">
        <v>86</v>
      </c>
      <c r="N41" s="218" t="s">
        <v>85</v>
      </c>
      <c r="O41" s="218" t="s">
        <v>86</v>
      </c>
      <c r="P41" s="136">
        <f>SUM(P42:P68)</f>
        <v>100.41143518518517</v>
      </c>
      <c r="Q41" s="135" t="s">
        <v>280</v>
      </c>
    </row>
    <row r="42" spans="1:17" x14ac:dyDescent="0.25">
      <c r="A42" s="126" t="s">
        <v>354</v>
      </c>
      <c r="B42" s="1" t="s">
        <v>257</v>
      </c>
      <c r="C42" s="124" t="s">
        <v>327</v>
      </c>
      <c r="D42" s="8">
        <v>5793</v>
      </c>
      <c r="E42" s="17">
        <v>-0.15</v>
      </c>
      <c r="F42" s="8">
        <v>10716</v>
      </c>
      <c r="G42" s="6">
        <f>((M42*60*24)*L42)/(60*60*24)</f>
        <v>10.803668981481481</v>
      </c>
      <c r="H42" s="6">
        <f>(G42/$G$41)*100</f>
        <v>10.290544781939277</v>
      </c>
      <c r="I42" s="7">
        <f t="shared" ref="I42:I68" si="11">wertCH*G42*24</f>
        <v>25928.805555555555</v>
      </c>
      <c r="J42" s="166">
        <f>(((G42/P42)*100)-100)/100</f>
        <v>-4.4445741124057463E-2</v>
      </c>
      <c r="L42" s="151">
        <v>13147</v>
      </c>
      <c r="M42" s="222">
        <v>4.9305555555555554E-2</v>
      </c>
      <c r="N42" s="8">
        <v>16014</v>
      </c>
      <c r="O42" s="54">
        <v>4.2361111111111106E-2</v>
      </c>
      <c r="P42" s="125">
        <f>((O42*60*24)*N42)/(60*60*24)</f>
        <v>11.306180555555555</v>
      </c>
    </row>
    <row r="43" spans="1:17" x14ac:dyDescent="0.25">
      <c r="A43" s="126" t="s">
        <v>355</v>
      </c>
      <c r="B43" s="1" t="s">
        <v>356</v>
      </c>
      <c r="C43" s="124" t="s">
        <v>328</v>
      </c>
      <c r="D43" s="8">
        <v>867</v>
      </c>
      <c r="E43" s="191" t="s">
        <v>77</v>
      </c>
      <c r="F43" s="8">
        <v>978</v>
      </c>
      <c r="G43" s="6">
        <f t="shared" ref="G43:G68" si="12">((M43*60*24)*L43)/(60*60*24)</f>
        <v>1.0962962962962963</v>
      </c>
      <c r="H43" s="6">
        <f t="shared" ref="H43:H68" si="13">(G43/$G$41)*100</f>
        <v>1.0442273037658549</v>
      </c>
      <c r="I43" s="7">
        <f t="shared" si="11"/>
        <v>2631.1111111111113</v>
      </c>
      <c r="J43" s="191" t="s">
        <v>77</v>
      </c>
      <c r="L43" s="151">
        <v>1184</v>
      </c>
      <c r="M43" s="222">
        <v>5.5555555555555552E-2</v>
      </c>
      <c r="N43" s="8"/>
      <c r="O43" s="54"/>
      <c r="P43" s="125">
        <f t="shared" ref="P43:P68" si="14">((O43*60*24)*N43)/(60*60*24)</f>
        <v>0</v>
      </c>
    </row>
    <row r="44" spans="1:17" x14ac:dyDescent="0.25">
      <c r="A44" s="126" t="s">
        <v>357</v>
      </c>
      <c r="B44" s="1" t="s">
        <v>257</v>
      </c>
      <c r="C44" s="124" t="s">
        <v>329</v>
      </c>
      <c r="D44" s="8">
        <v>5340</v>
      </c>
      <c r="E44" s="17">
        <v>-0.03</v>
      </c>
      <c r="F44" s="8">
        <v>7699</v>
      </c>
      <c r="G44" s="6">
        <f t="shared" si="12"/>
        <v>14.051111111111112</v>
      </c>
      <c r="H44" s="6">
        <f t="shared" si="13"/>
        <v>13.383748462928718</v>
      </c>
      <c r="I44" s="7">
        <f t="shared" si="11"/>
        <v>33722.666666666672</v>
      </c>
      <c r="J44" s="166">
        <f t="shared" ref="J44:J68" si="15">(((G44/P44)*100)-100)/100</f>
        <v>9.6885122223376641E-2</v>
      </c>
      <c r="L44" s="151">
        <v>12646</v>
      </c>
      <c r="M44" s="222">
        <v>6.6666666666666666E-2</v>
      </c>
      <c r="N44" s="8">
        <v>13021</v>
      </c>
      <c r="O44" s="54">
        <v>5.9027777777777783E-2</v>
      </c>
      <c r="P44" s="125">
        <f t="shared" si="14"/>
        <v>12.810011574074075</v>
      </c>
    </row>
    <row r="45" spans="1:17" x14ac:dyDescent="0.25">
      <c r="A45" s="126" t="s">
        <v>358</v>
      </c>
      <c r="B45" s="1" t="s">
        <v>257</v>
      </c>
      <c r="C45" s="124" t="s">
        <v>157</v>
      </c>
      <c r="D45" s="8">
        <v>2807</v>
      </c>
      <c r="E45" s="17">
        <v>-0.15</v>
      </c>
      <c r="F45" s="8">
        <v>3874</v>
      </c>
      <c r="G45" s="6">
        <f t="shared" si="12"/>
        <v>3.5696527777777778</v>
      </c>
      <c r="H45" s="6">
        <f t="shared" si="13"/>
        <v>3.4001108168587146</v>
      </c>
      <c r="I45" s="7">
        <f t="shared" si="11"/>
        <v>8567.1666666666661</v>
      </c>
      <c r="J45" s="168">
        <f t="shared" si="15"/>
        <v>-0.17451421230126868</v>
      </c>
      <c r="L45" s="60">
        <v>4673</v>
      </c>
      <c r="M45" s="222">
        <v>4.5833333333333337E-2</v>
      </c>
      <c r="N45" s="8">
        <v>6227</v>
      </c>
      <c r="O45" s="54">
        <v>4.1666666666666664E-2</v>
      </c>
      <c r="P45" s="125">
        <f t="shared" si="14"/>
        <v>4.3243055555555552</v>
      </c>
    </row>
    <row r="46" spans="1:17" x14ac:dyDescent="0.25">
      <c r="A46" s="126" t="s">
        <v>359</v>
      </c>
      <c r="B46" s="1" t="s">
        <v>257</v>
      </c>
      <c r="C46" s="124" t="s">
        <v>330</v>
      </c>
      <c r="D46" s="8">
        <v>1183</v>
      </c>
      <c r="E46" s="17">
        <v>-0.11</v>
      </c>
      <c r="F46" s="8">
        <v>1183</v>
      </c>
      <c r="G46" s="6">
        <f t="shared" si="12"/>
        <v>4.2850694444444439</v>
      </c>
      <c r="H46" s="6">
        <f t="shared" si="13"/>
        <v>4.0815485079522</v>
      </c>
      <c r="I46" s="7">
        <f t="shared" si="11"/>
        <v>10284.166666666666</v>
      </c>
      <c r="J46" s="168">
        <f t="shared" si="15"/>
        <v>-5.7022347421666807E-2</v>
      </c>
      <c r="L46" s="60">
        <v>1505</v>
      </c>
      <c r="M46" s="222">
        <v>0.17083333333333331</v>
      </c>
      <c r="N46" s="8">
        <v>1801</v>
      </c>
      <c r="O46" s="54">
        <v>0.15138888888888888</v>
      </c>
      <c r="P46" s="125">
        <f t="shared" si="14"/>
        <v>4.5441898148148141</v>
      </c>
    </row>
    <row r="47" spans="1:17" x14ac:dyDescent="0.25">
      <c r="A47" s="126" t="s">
        <v>360</v>
      </c>
      <c r="B47" s="143" t="s">
        <v>257</v>
      </c>
      <c r="C47" s="144" t="s">
        <v>331</v>
      </c>
      <c r="D47" s="145">
        <v>1438</v>
      </c>
      <c r="E47" s="171">
        <v>0.16</v>
      </c>
      <c r="F47" s="145">
        <v>2065</v>
      </c>
      <c r="G47" s="147">
        <f t="shared" si="12"/>
        <v>2.4178356481481482</v>
      </c>
      <c r="H47" s="147">
        <f t="shared" si="13"/>
        <v>2.3029996619931468</v>
      </c>
      <c r="I47" s="148">
        <f t="shared" si="11"/>
        <v>5802.8055555555557</v>
      </c>
      <c r="J47" s="172">
        <f t="shared" si="15"/>
        <v>0.23126296680497929</v>
      </c>
      <c r="L47" s="60">
        <v>2713</v>
      </c>
      <c r="M47" s="222">
        <v>5.347222222222222E-2</v>
      </c>
      <c r="N47" s="8">
        <v>2651</v>
      </c>
      <c r="O47" s="54">
        <v>4.4444444444444446E-2</v>
      </c>
      <c r="P47" s="125">
        <f t="shared" si="14"/>
        <v>1.9637037037037037</v>
      </c>
    </row>
    <row r="48" spans="1:17" x14ac:dyDescent="0.25">
      <c r="A48" s="126" t="s">
        <v>361</v>
      </c>
      <c r="B48" s="59" t="s">
        <v>257</v>
      </c>
      <c r="C48" s="124" t="s">
        <v>332</v>
      </c>
      <c r="D48" s="8">
        <v>1817</v>
      </c>
      <c r="E48" s="17">
        <v>-0.25</v>
      </c>
      <c r="F48" s="8">
        <v>3308</v>
      </c>
      <c r="G48" s="6">
        <f t="shared" si="12"/>
        <v>3.5984837962962963</v>
      </c>
      <c r="H48" s="6">
        <f t="shared" si="13"/>
        <v>3.4275724956349047</v>
      </c>
      <c r="I48" s="7">
        <f t="shared" si="11"/>
        <v>8636.3611111111113</v>
      </c>
      <c r="J48" s="168">
        <f t="shared" si="15"/>
        <v>-0.22161830608617281</v>
      </c>
      <c r="L48" s="60">
        <v>4379</v>
      </c>
      <c r="M48" s="222">
        <v>4.9305555555555554E-2</v>
      </c>
      <c r="N48" s="8">
        <v>6770</v>
      </c>
      <c r="O48" s="54">
        <v>4.0972222222222222E-2</v>
      </c>
      <c r="P48" s="125">
        <f t="shared" si="14"/>
        <v>4.6230324074074076</v>
      </c>
    </row>
    <row r="49" spans="1:16" x14ac:dyDescent="0.25">
      <c r="A49" s="126" t="s">
        <v>362</v>
      </c>
      <c r="B49" s="59" t="s">
        <v>257</v>
      </c>
      <c r="C49" s="124" t="s">
        <v>333</v>
      </c>
      <c r="D49" s="8">
        <v>604</v>
      </c>
      <c r="E49" s="17">
        <v>-0.43</v>
      </c>
      <c r="F49" s="8">
        <v>1056</v>
      </c>
      <c r="G49" s="6">
        <f t="shared" si="12"/>
        <v>1.1442592592592593</v>
      </c>
      <c r="H49" s="6">
        <f t="shared" si="13"/>
        <v>1.089912248305611</v>
      </c>
      <c r="I49" s="7">
        <f t="shared" si="11"/>
        <v>2746.2222222222222</v>
      </c>
      <c r="J49" s="168">
        <f t="shared" si="15"/>
        <v>-0.37484823957911773</v>
      </c>
      <c r="L49" s="60">
        <v>1336</v>
      </c>
      <c r="M49" s="222">
        <v>5.1388888888888894E-2</v>
      </c>
      <c r="N49" s="8">
        <v>2471</v>
      </c>
      <c r="O49" s="54">
        <v>4.4444444444444446E-2</v>
      </c>
      <c r="P49" s="125">
        <f t="shared" si="14"/>
        <v>1.8303703703703704</v>
      </c>
    </row>
    <row r="50" spans="1:16" x14ac:dyDescent="0.25">
      <c r="A50" s="126" t="s">
        <v>363</v>
      </c>
      <c r="B50" s="59" t="s">
        <v>257</v>
      </c>
      <c r="C50" s="124" t="s">
        <v>334</v>
      </c>
      <c r="D50" s="8">
        <v>571</v>
      </c>
      <c r="E50" s="17">
        <v>-0.31</v>
      </c>
      <c r="F50" s="8">
        <v>881</v>
      </c>
      <c r="G50" s="6">
        <f t="shared" si="12"/>
        <v>0.62333333333333329</v>
      </c>
      <c r="H50" s="6">
        <f t="shared" si="13"/>
        <v>0.59372788926957221</v>
      </c>
      <c r="I50" s="7">
        <f t="shared" si="11"/>
        <v>1496</v>
      </c>
      <c r="J50" s="168">
        <f t="shared" si="15"/>
        <v>-0.20472533963378622</v>
      </c>
      <c r="L50" s="60">
        <v>1056</v>
      </c>
      <c r="M50" s="222">
        <v>3.5416666666666666E-2</v>
      </c>
      <c r="N50" s="8">
        <v>1693</v>
      </c>
      <c r="O50" s="54">
        <v>2.7777777777777776E-2</v>
      </c>
      <c r="P50" s="125">
        <f t="shared" si="14"/>
        <v>0.78379629629629632</v>
      </c>
    </row>
    <row r="51" spans="1:16" x14ac:dyDescent="0.25">
      <c r="A51" s="126" t="s">
        <v>364</v>
      </c>
      <c r="B51" s="59" t="s">
        <v>257</v>
      </c>
      <c r="C51" s="124" t="s">
        <v>335</v>
      </c>
      <c r="D51" s="8">
        <v>536</v>
      </c>
      <c r="E51" s="17">
        <v>-0.13</v>
      </c>
      <c r="F51" s="8">
        <v>597</v>
      </c>
      <c r="G51" s="6">
        <f t="shared" si="12"/>
        <v>0.59722222222222221</v>
      </c>
      <c r="H51" s="6">
        <f t="shared" si="13"/>
        <v>0.56885693490623002</v>
      </c>
      <c r="I51" s="7">
        <f t="shared" si="11"/>
        <v>1433.3333333333333</v>
      </c>
      <c r="J51" s="168">
        <f t="shared" si="15"/>
        <v>-0.16650513665439035</v>
      </c>
      <c r="L51" s="60">
        <v>688</v>
      </c>
      <c r="M51" s="222">
        <v>5.2083333333333336E-2</v>
      </c>
      <c r="N51" s="8">
        <v>938</v>
      </c>
      <c r="O51" s="54">
        <v>4.5833333333333337E-2</v>
      </c>
      <c r="P51" s="125">
        <f t="shared" si="14"/>
        <v>0.71652777777777776</v>
      </c>
    </row>
    <row r="52" spans="1:16" x14ac:dyDescent="0.25">
      <c r="A52" s="126" t="s">
        <v>365</v>
      </c>
      <c r="B52" s="59" t="s">
        <v>257</v>
      </c>
      <c r="C52" s="124" t="s">
        <v>336</v>
      </c>
      <c r="D52" s="8">
        <v>267</v>
      </c>
      <c r="E52" s="17">
        <v>-0.14000000000000001</v>
      </c>
      <c r="F52" s="8">
        <v>278</v>
      </c>
      <c r="G52" s="6">
        <f t="shared" si="12"/>
        <v>0.34379629629629632</v>
      </c>
      <c r="H52" s="6">
        <f t="shared" si="13"/>
        <v>0.32746756578400499</v>
      </c>
      <c r="I52" s="7">
        <f t="shared" si="11"/>
        <v>825.1111111111112</v>
      </c>
      <c r="J52" s="166">
        <f t="shared" si="15"/>
        <v>9.4795813062066969E-2</v>
      </c>
      <c r="L52" s="60">
        <v>316</v>
      </c>
      <c r="M52" s="222">
        <v>6.5277777777777782E-2</v>
      </c>
      <c r="N52" s="8">
        <v>399</v>
      </c>
      <c r="O52" s="54">
        <v>4.7222222222222221E-2</v>
      </c>
      <c r="P52" s="125">
        <f t="shared" si="14"/>
        <v>0.31402777777777779</v>
      </c>
    </row>
    <row r="53" spans="1:16" x14ac:dyDescent="0.25">
      <c r="A53" s="126" t="s">
        <v>366</v>
      </c>
      <c r="B53" s="143" t="s">
        <v>257</v>
      </c>
      <c r="C53" s="144" t="s">
        <v>337</v>
      </c>
      <c r="D53" s="145">
        <v>251</v>
      </c>
      <c r="E53" s="146">
        <v>-0.15</v>
      </c>
      <c r="F53" s="145">
        <v>277</v>
      </c>
      <c r="G53" s="147">
        <f t="shared" si="12"/>
        <v>0.33387731481481481</v>
      </c>
      <c r="H53" s="147">
        <f t="shared" si="13"/>
        <v>0.31801968994651197</v>
      </c>
      <c r="I53" s="148">
        <f t="shared" si="11"/>
        <v>801.30555555555554</v>
      </c>
      <c r="J53" s="167">
        <f t="shared" si="15"/>
        <v>-0.37786835748792269</v>
      </c>
      <c r="L53" s="60">
        <v>317</v>
      </c>
      <c r="M53" s="222">
        <v>6.3194444444444442E-2</v>
      </c>
      <c r="N53" s="8">
        <v>483</v>
      </c>
      <c r="O53" s="54">
        <v>6.6666666666666666E-2</v>
      </c>
      <c r="P53" s="125">
        <f t="shared" si="14"/>
        <v>0.53666666666666663</v>
      </c>
    </row>
    <row r="54" spans="1:16" x14ac:dyDescent="0.25">
      <c r="A54" s="126" t="s">
        <v>367</v>
      </c>
      <c r="B54" s="59" t="s">
        <v>257</v>
      </c>
      <c r="C54" s="124" t="s">
        <v>338</v>
      </c>
      <c r="D54" s="8">
        <v>1461</v>
      </c>
      <c r="E54" s="17">
        <v>-0.09</v>
      </c>
      <c r="F54" s="8">
        <v>1705</v>
      </c>
      <c r="G54" s="6">
        <f t="shared" si="12"/>
        <v>2.4406249999999994</v>
      </c>
      <c r="H54" s="6">
        <f t="shared" si="13"/>
        <v>2.3247066252650521</v>
      </c>
      <c r="I54" s="7">
        <f t="shared" si="11"/>
        <v>5857.4999999999982</v>
      </c>
      <c r="J54" s="166">
        <f t="shared" si="15"/>
        <v>0.1772291820191596</v>
      </c>
      <c r="L54" s="60">
        <v>2130</v>
      </c>
      <c r="M54" s="222">
        <v>6.8749999999999992E-2</v>
      </c>
      <c r="N54" s="8">
        <v>2596</v>
      </c>
      <c r="O54" s="54">
        <v>4.7916666666666663E-2</v>
      </c>
      <c r="P54" s="125">
        <f t="shared" si="14"/>
        <v>2.0731944444444443</v>
      </c>
    </row>
    <row r="55" spans="1:16" x14ac:dyDescent="0.25">
      <c r="A55" s="126" t="s">
        <v>368</v>
      </c>
      <c r="B55" s="59" t="s">
        <v>257</v>
      </c>
      <c r="C55" s="124" t="s">
        <v>339</v>
      </c>
      <c r="D55" s="8">
        <v>457</v>
      </c>
      <c r="E55" s="17">
        <v>-0.51</v>
      </c>
      <c r="F55" s="8">
        <v>628</v>
      </c>
      <c r="G55" s="6">
        <f t="shared" si="12"/>
        <v>0.72916666666666663</v>
      </c>
      <c r="H55" s="6">
        <f t="shared" si="13"/>
        <v>0.69453462982737391</v>
      </c>
      <c r="I55" s="7">
        <f t="shared" si="11"/>
        <v>1749.9999999999998</v>
      </c>
      <c r="J55" s="168">
        <f t="shared" si="15"/>
        <v>-0.38966499389664994</v>
      </c>
      <c r="L55" s="60">
        <v>750</v>
      </c>
      <c r="M55" s="222">
        <v>5.8333333333333327E-2</v>
      </c>
      <c r="N55" s="8">
        <v>1414</v>
      </c>
      <c r="O55" s="54">
        <v>5.0694444444444452E-2</v>
      </c>
      <c r="P55" s="125">
        <f t="shared" si="14"/>
        <v>1.1946990740740742</v>
      </c>
    </row>
    <row r="56" spans="1:16" x14ac:dyDescent="0.25">
      <c r="A56" s="126" t="s">
        <v>369</v>
      </c>
      <c r="B56" s="59" t="s">
        <v>257</v>
      </c>
      <c r="C56" s="124" t="s">
        <v>340</v>
      </c>
      <c r="D56" s="8">
        <v>1303</v>
      </c>
      <c r="E56" s="17">
        <v>-0.22</v>
      </c>
      <c r="F56" s="8">
        <v>1706</v>
      </c>
      <c r="G56" s="6">
        <f t="shared" si="12"/>
        <v>2.8219212962962965</v>
      </c>
      <c r="H56" s="6">
        <f t="shared" si="13"/>
        <v>2.6878931148687517</v>
      </c>
      <c r="I56" s="7">
        <f t="shared" si="11"/>
        <v>6772.6111111111122</v>
      </c>
      <c r="J56" s="168">
        <f t="shared" si="15"/>
        <v>-8.3791786916786612E-2</v>
      </c>
      <c r="L56" s="60">
        <v>2414</v>
      </c>
      <c r="M56" s="222">
        <v>7.013888888888889E-2</v>
      </c>
      <c r="N56" s="8">
        <v>3168</v>
      </c>
      <c r="O56" s="54">
        <v>5.8333333333333327E-2</v>
      </c>
      <c r="P56" s="125">
        <f t="shared" si="14"/>
        <v>3.0799999999999992</v>
      </c>
    </row>
    <row r="57" spans="1:16" x14ac:dyDescent="0.25">
      <c r="A57" s="126" t="s">
        <v>370</v>
      </c>
      <c r="B57" s="59" t="s">
        <v>257</v>
      </c>
      <c r="C57" s="124" t="s">
        <v>341</v>
      </c>
      <c r="D57" s="8">
        <v>818</v>
      </c>
      <c r="E57" s="265">
        <v>0</v>
      </c>
      <c r="F57" s="8">
        <v>817</v>
      </c>
      <c r="G57" s="6">
        <f t="shared" si="12"/>
        <v>1.8256944444444445</v>
      </c>
      <c r="H57" s="6">
        <f t="shared" si="13"/>
        <v>1.7389824207773008</v>
      </c>
      <c r="I57" s="7">
        <f t="shared" si="11"/>
        <v>4381.666666666667</v>
      </c>
      <c r="J57" s="168">
        <f t="shared" si="15"/>
        <v>-1.5380390002746224E-2</v>
      </c>
      <c r="L57" s="60">
        <v>956</v>
      </c>
      <c r="M57" s="222">
        <v>0.11458333333333333</v>
      </c>
      <c r="N57" s="8">
        <v>1324</v>
      </c>
      <c r="O57" s="54">
        <v>8.4027777777777771E-2</v>
      </c>
      <c r="P57" s="125">
        <f t="shared" si="14"/>
        <v>1.8542129629629627</v>
      </c>
    </row>
    <row r="58" spans="1:16" x14ac:dyDescent="0.25">
      <c r="A58" s="126" t="s">
        <v>371</v>
      </c>
      <c r="B58" s="59" t="s">
        <v>257</v>
      </c>
      <c r="C58" s="124" t="s">
        <v>342</v>
      </c>
      <c r="D58" s="8">
        <v>2019</v>
      </c>
      <c r="E58" s="17">
        <v>-0.2</v>
      </c>
      <c r="F58" s="8">
        <v>2946</v>
      </c>
      <c r="G58" s="6">
        <f t="shared" si="12"/>
        <v>5.1207291666666652</v>
      </c>
      <c r="H58" s="6">
        <f t="shared" si="13"/>
        <v>4.8775182668119799</v>
      </c>
      <c r="I58" s="7">
        <f t="shared" si="11"/>
        <v>12289.749999999996</v>
      </c>
      <c r="J58" s="168">
        <f t="shared" si="15"/>
        <v>-0.2067930617184352</v>
      </c>
      <c r="L58" s="60">
        <v>3597</v>
      </c>
      <c r="M58" s="222">
        <v>8.5416666666666655E-2</v>
      </c>
      <c r="N58" s="8">
        <v>5025</v>
      </c>
      <c r="O58" s="54">
        <v>7.7083333333333337E-2</v>
      </c>
      <c r="P58" s="125">
        <f t="shared" si="14"/>
        <v>6.455729166666667</v>
      </c>
    </row>
    <row r="59" spans="1:16" x14ac:dyDescent="0.25">
      <c r="A59" s="126" t="s">
        <v>372</v>
      </c>
      <c r="B59" s="59" t="s">
        <v>257</v>
      </c>
      <c r="C59" s="124" t="s">
        <v>343</v>
      </c>
      <c r="D59" s="8">
        <v>1061</v>
      </c>
      <c r="E59" s="17">
        <v>-7.0000000000000007E-2</v>
      </c>
      <c r="F59" s="8">
        <v>1447</v>
      </c>
      <c r="G59" s="6">
        <f t="shared" si="12"/>
        <v>2.714375</v>
      </c>
      <c r="H59" s="6">
        <f t="shared" si="13"/>
        <v>2.5854547691488157</v>
      </c>
      <c r="I59" s="7">
        <f t="shared" si="11"/>
        <v>6514.5</v>
      </c>
      <c r="J59" s="166">
        <f t="shared" si="15"/>
        <v>0.1694291527046434</v>
      </c>
      <c r="L59" s="60">
        <v>1818</v>
      </c>
      <c r="M59" s="222">
        <v>8.9583333333333334E-2</v>
      </c>
      <c r="N59" s="8">
        <v>2089</v>
      </c>
      <c r="O59" s="54">
        <v>6.6666666666666666E-2</v>
      </c>
      <c r="P59" s="125">
        <f t="shared" si="14"/>
        <v>2.3211111111111111</v>
      </c>
    </row>
    <row r="60" spans="1:16" x14ac:dyDescent="0.25">
      <c r="A60" s="126" t="s">
        <v>373</v>
      </c>
      <c r="B60" s="59" t="s">
        <v>257</v>
      </c>
      <c r="C60" s="124" t="s">
        <v>344</v>
      </c>
      <c r="D60" s="8">
        <v>1669</v>
      </c>
      <c r="E60" s="17">
        <v>-7.0000000000000007E-2</v>
      </c>
      <c r="F60" s="8">
        <v>2593</v>
      </c>
      <c r="G60" s="6">
        <f t="shared" si="12"/>
        <v>6.488645833333333</v>
      </c>
      <c r="H60" s="6">
        <f t="shared" si="13"/>
        <v>6.1804652323681344</v>
      </c>
      <c r="I60" s="7">
        <f t="shared" si="11"/>
        <v>15572.749999999998</v>
      </c>
      <c r="J60" s="168">
        <f t="shared" si="15"/>
        <v>-7.9697226380899905E-2</v>
      </c>
      <c r="L60" s="60">
        <v>3357</v>
      </c>
      <c r="M60" s="222">
        <v>0.11597222222222221</v>
      </c>
      <c r="N60" s="8">
        <v>4116</v>
      </c>
      <c r="O60" s="54">
        <v>0.10277777777777779</v>
      </c>
      <c r="P60" s="125">
        <f t="shared" si="14"/>
        <v>7.0505555555555555</v>
      </c>
    </row>
    <row r="61" spans="1:16" x14ac:dyDescent="0.25">
      <c r="A61" s="126" t="s">
        <v>374</v>
      </c>
      <c r="B61" s="1" t="s">
        <v>257</v>
      </c>
      <c r="C61" s="124" t="s">
        <v>345</v>
      </c>
      <c r="D61" s="8">
        <v>859</v>
      </c>
      <c r="E61" s="17">
        <v>-0.23</v>
      </c>
      <c r="F61" s="8">
        <v>1245</v>
      </c>
      <c r="G61" s="6">
        <f t="shared" si="12"/>
        <v>2.2562962962962962</v>
      </c>
      <c r="H61" s="6">
        <f t="shared" si="13"/>
        <v>2.1491326805883744</v>
      </c>
      <c r="I61" s="7">
        <f t="shared" si="11"/>
        <v>5415.1111111111113</v>
      </c>
      <c r="J61" s="168">
        <f t="shared" si="15"/>
        <v>-0.22401082716344248</v>
      </c>
      <c r="L61" s="60">
        <v>1523</v>
      </c>
      <c r="M61" s="222">
        <v>8.8888888888888892E-2</v>
      </c>
      <c r="N61" s="8">
        <v>2370</v>
      </c>
      <c r="O61" s="54">
        <v>7.3611111111111113E-2</v>
      </c>
      <c r="P61" s="125">
        <f t="shared" si="14"/>
        <v>2.9076388888888891</v>
      </c>
    </row>
    <row r="62" spans="1:16" x14ac:dyDescent="0.25">
      <c r="A62" s="126" t="s">
        <v>375</v>
      </c>
      <c r="B62" s="1" t="s">
        <v>257</v>
      </c>
      <c r="C62" s="124" t="s">
        <v>346</v>
      </c>
      <c r="D62" s="8">
        <v>432</v>
      </c>
      <c r="E62" s="17">
        <v>-0.42</v>
      </c>
      <c r="F62" s="8">
        <v>438</v>
      </c>
      <c r="G62" s="6">
        <f t="shared" si="12"/>
        <v>1.0369212962962964</v>
      </c>
      <c r="H62" s="6">
        <f t="shared" si="13"/>
        <v>0.98767234105134016</v>
      </c>
      <c r="I62" s="7">
        <f t="shared" si="11"/>
        <v>2488.6111111111113</v>
      </c>
      <c r="J62" s="168">
        <f t="shared" si="15"/>
        <v>-0.35507324622970882</v>
      </c>
      <c r="L62" s="60">
        <v>527</v>
      </c>
      <c r="M62" s="222">
        <v>0.11805555555555557</v>
      </c>
      <c r="N62" s="8">
        <v>1029</v>
      </c>
      <c r="O62" s="54">
        <v>9.375E-2</v>
      </c>
      <c r="P62" s="125">
        <f t="shared" si="14"/>
        <v>1.6078125000000001</v>
      </c>
    </row>
    <row r="63" spans="1:16" x14ac:dyDescent="0.25">
      <c r="A63" s="126" t="s">
        <v>376</v>
      </c>
      <c r="B63" s="1" t="s">
        <v>257</v>
      </c>
      <c r="C63" s="124" t="s">
        <v>347</v>
      </c>
      <c r="D63" s="8">
        <v>751</v>
      </c>
      <c r="E63" s="170">
        <v>-0.16</v>
      </c>
      <c r="F63" s="8">
        <v>1097</v>
      </c>
      <c r="G63" s="6">
        <f t="shared" si="12"/>
        <v>3.1924189814814814</v>
      </c>
      <c r="H63" s="6">
        <f t="shared" si="13"/>
        <v>3.0407938773354828</v>
      </c>
      <c r="I63" s="7">
        <f t="shared" si="11"/>
        <v>7661.8055555555557</v>
      </c>
      <c r="J63" s="166">
        <f t="shared" si="15"/>
        <v>0.1969804803110651</v>
      </c>
      <c r="L63" s="60">
        <v>1475</v>
      </c>
      <c r="M63" s="222">
        <v>0.12986111111111112</v>
      </c>
      <c r="N63" s="8">
        <v>1682</v>
      </c>
      <c r="O63" s="54">
        <v>9.5138888888888884E-2</v>
      </c>
      <c r="P63" s="125">
        <f t="shared" si="14"/>
        <v>2.6670601851851852</v>
      </c>
    </row>
    <row r="64" spans="1:16" x14ac:dyDescent="0.25">
      <c r="A64" s="126" t="s">
        <v>377</v>
      </c>
      <c r="B64" s="1" t="s">
        <v>257</v>
      </c>
      <c r="C64" s="124" t="s">
        <v>348</v>
      </c>
      <c r="D64" s="8">
        <v>657</v>
      </c>
      <c r="E64" s="17">
        <v>-0.23</v>
      </c>
      <c r="F64" s="8">
        <v>860</v>
      </c>
      <c r="G64" s="6">
        <f t="shared" si="12"/>
        <v>1.3431944444444444</v>
      </c>
      <c r="H64" s="6">
        <f t="shared" si="13"/>
        <v>1.2793989342972443</v>
      </c>
      <c r="I64" s="7">
        <f t="shared" si="11"/>
        <v>3223.6666666666661</v>
      </c>
      <c r="J64" s="168">
        <f t="shared" si="15"/>
        <v>-0.21519672153319719</v>
      </c>
      <c r="L64" s="60">
        <v>1018</v>
      </c>
      <c r="M64" s="222">
        <v>7.9166666666666663E-2</v>
      </c>
      <c r="N64" s="8">
        <v>1382</v>
      </c>
      <c r="O64" s="54">
        <v>7.4305555555555555E-2</v>
      </c>
      <c r="P64" s="125">
        <f t="shared" si="14"/>
        <v>1.7115046296296297</v>
      </c>
    </row>
    <row r="65" spans="1:17" x14ac:dyDescent="0.25">
      <c r="A65" s="126" t="s">
        <v>378</v>
      </c>
      <c r="B65" s="1" t="s">
        <v>257</v>
      </c>
      <c r="C65" s="124" t="s">
        <v>349</v>
      </c>
      <c r="D65" s="8">
        <v>502</v>
      </c>
      <c r="E65" s="170">
        <v>-0.28999999999999998</v>
      </c>
      <c r="F65" s="8">
        <v>482</v>
      </c>
      <c r="G65" s="6">
        <f t="shared" si="12"/>
        <v>0.84444444444444444</v>
      </c>
      <c r="H65" s="6">
        <f t="shared" si="13"/>
        <v>0.80433724749532065</v>
      </c>
      <c r="I65" s="7">
        <f t="shared" si="11"/>
        <v>2026.6666666666665</v>
      </c>
      <c r="J65" s="168">
        <f t="shared" si="15"/>
        <v>-0.25043919578372043</v>
      </c>
      <c r="L65" s="60">
        <v>570</v>
      </c>
      <c r="M65" s="222">
        <v>8.8888888888888892E-2</v>
      </c>
      <c r="N65" s="8">
        <v>893</v>
      </c>
      <c r="O65" s="54">
        <v>7.5694444444444439E-2</v>
      </c>
      <c r="P65" s="125">
        <f t="shared" si="14"/>
        <v>1.126585648148148</v>
      </c>
    </row>
    <row r="66" spans="1:17" x14ac:dyDescent="0.25">
      <c r="A66" s="126" t="s">
        <v>379</v>
      </c>
      <c r="B66" s="1" t="s">
        <v>257</v>
      </c>
      <c r="C66" s="124" t="s">
        <v>350</v>
      </c>
      <c r="D66" s="8">
        <v>14403</v>
      </c>
      <c r="E66" s="16">
        <v>0.37</v>
      </c>
      <c r="F66" s="8">
        <v>19580</v>
      </c>
      <c r="G66" s="6">
        <f t="shared" si="12"/>
        <v>25.398888888888887</v>
      </c>
      <c r="H66" s="6">
        <f t="shared" si="13"/>
        <v>24.192559395388859</v>
      </c>
      <c r="I66" s="7">
        <f t="shared" si="11"/>
        <v>60957.333333333328</v>
      </c>
      <c r="J66" s="166">
        <f t="shared" si="15"/>
        <v>0.50978330865719612</v>
      </c>
      <c r="L66" s="60">
        <v>22859</v>
      </c>
      <c r="M66" s="222">
        <v>6.6666666666666666E-2</v>
      </c>
      <c r="N66" s="8">
        <v>16517</v>
      </c>
      <c r="O66" s="54">
        <v>6.1111111111111116E-2</v>
      </c>
      <c r="P66" s="125">
        <f t="shared" si="14"/>
        <v>16.822870370370371</v>
      </c>
    </row>
    <row r="67" spans="1:17" x14ac:dyDescent="0.25">
      <c r="A67" s="126" t="s">
        <v>380</v>
      </c>
      <c r="B67" s="1" t="s">
        <v>257</v>
      </c>
      <c r="C67" s="124" t="s">
        <v>351</v>
      </c>
      <c r="D67" s="8">
        <v>3107</v>
      </c>
      <c r="E67" s="16">
        <v>0.14000000000000001</v>
      </c>
      <c r="F67" s="8">
        <v>3285</v>
      </c>
      <c r="G67" s="6">
        <f t="shared" si="12"/>
        <v>5.1563657407407399</v>
      </c>
      <c r="H67" s="6">
        <f t="shared" si="13"/>
        <v>4.9114622687998937</v>
      </c>
      <c r="I67" s="7">
        <f t="shared" si="11"/>
        <v>12375.277777777777</v>
      </c>
      <c r="J67" s="168">
        <f t="shared" si="15"/>
        <v>-1.1304826410773216E-2</v>
      </c>
      <c r="L67" s="60">
        <v>3874</v>
      </c>
      <c r="M67" s="222">
        <v>7.9861111111111105E-2</v>
      </c>
      <c r="N67" s="8">
        <v>3388</v>
      </c>
      <c r="O67" s="54">
        <v>9.2361111111111116E-2</v>
      </c>
      <c r="P67" s="125">
        <f t="shared" si="14"/>
        <v>5.2153240740740738</v>
      </c>
    </row>
    <row r="68" spans="1:17" x14ac:dyDescent="0.25">
      <c r="A68" s="126" t="s">
        <v>381</v>
      </c>
      <c r="B68" s="9" t="s">
        <v>257</v>
      </c>
      <c r="C68" s="70" t="s">
        <v>352</v>
      </c>
      <c r="D68" s="10">
        <v>318</v>
      </c>
      <c r="E68" s="53">
        <v>-0.18</v>
      </c>
      <c r="F68" s="10">
        <v>289</v>
      </c>
      <c r="G68" s="12">
        <f t="shared" si="12"/>
        <v>0.75207175925925929</v>
      </c>
      <c r="H68" s="12">
        <f t="shared" si="13"/>
        <v>0.71635183669131641</v>
      </c>
      <c r="I68" s="13">
        <f t="shared" si="11"/>
        <v>1804.9722222222222</v>
      </c>
      <c r="J68" s="57">
        <f t="shared" si="15"/>
        <v>0.31867440539004804</v>
      </c>
      <c r="L68" s="10">
        <v>359</v>
      </c>
      <c r="M68" s="186">
        <v>0.12569444444444444</v>
      </c>
      <c r="N68" s="10">
        <v>508</v>
      </c>
      <c r="O68" s="157">
        <v>6.7361111111111108E-2</v>
      </c>
      <c r="P68" s="156">
        <f t="shared" si="14"/>
        <v>0.57032407407407404</v>
      </c>
    </row>
    <row r="71" spans="1:17" x14ac:dyDescent="0.25">
      <c r="A71" s="56" t="s">
        <v>382</v>
      </c>
      <c r="B71" s="42" t="s">
        <v>383</v>
      </c>
      <c r="C71" s="41"/>
      <c r="D71" s="41"/>
      <c r="E71" s="41"/>
      <c r="F71" s="41"/>
      <c r="G71" s="41"/>
      <c r="H71" s="41"/>
      <c r="I71" s="434" t="s">
        <v>384</v>
      </c>
      <c r="J71" s="434"/>
    </row>
    <row r="72" spans="1:17" x14ac:dyDescent="0.25">
      <c r="C72" s="18"/>
    </row>
    <row r="73" spans="1:17" x14ac:dyDescent="0.25">
      <c r="B73" s="158" t="s">
        <v>87</v>
      </c>
      <c r="C73" s="11"/>
      <c r="D73" s="208" t="s">
        <v>80</v>
      </c>
      <c r="E73" s="209" t="s">
        <v>79</v>
      </c>
      <c r="F73" s="208" t="s">
        <v>78</v>
      </c>
      <c r="G73" s="208" t="s">
        <v>61</v>
      </c>
      <c r="H73" s="208" t="s">
        <v>103</v>
      </c>
      <c r="I73" s="208" t="s">
        <v>76</v>
      </c>
      <c r="J73" s="210" t="s">
        <v>279</v>
      </c>
      <c r="L73" s="432">
        <v>2016</v>
      </c>
      <c r="M73" s="435"/>
      <c r="N73" s="432">
        <v>2015</v>
      </c>
      <c r="O73" s="432"/>
    </row>
    <row r="74" spans="1:17" x14ac:dyDescent="0.25">
      <c r="A74" s="126" t="s">
        <v>386</v>
      </c>
      <c r="B74" s="35" t="s">
        <v>257</v>
      </c>
      <c r="C74" s="68" t="s">
        <v>9</v>
      </c>
      <c r="D74" s="36">
        <v>4735</v>
      </c>
      <c r="E74" s="266">
        <v>4.0000000000000001E-3</v>
      </c>
      <c r="F74" s="80">
        <f>SUM(F75:F75)</f>
        <v>7765</v>
      </c>
      <c r="G74" s="38">
        <f>SUM(G75:G75)</f>
        <v>7.4082523148148152</v>
      </c>
      <c r="H74" s="38"/>
      <c r="I74" s="39">
        <f>SUM(I75:I75)</f>
        <v>17779.805555555555</v>
      </c>
      <c r="J74" s="169">
        <f>(((G74/P74)*100)-100)/100</f>
        <v>-9.3637779665816934E-2</v>
      </c>
      <c r="L74" s="218" t="s">
        <v>85</v>
      </c>
      <c r="M74" s="219" t="s">
        <v>86</v>
      </c>
      <c r="N74" s="218" t="s">
        <v>85</v>
      </c>
      <c r="O74" s="218" t="s">
        <v>86</v>
      </c>
      <c r="P74" s="136">
        <f>SUM(P75:P75)</f>
        <v>8.1736111111111107</v>
      </c>
      <c r="Q74" s="135" t="s">
        <v>280</v>
      </c>
    </row>
    <row r="75" spans="1:17" x14ac:dyDescent="0.25">
      <c r="A75" s="126" t="s">
        <v>386</v>
      </c>
      <c r="B75" s="11" t="s">
        <v>257</v>
      </c>
      <c r="C75" s="158" t="s">
        <v>385</v>
      </c>
      <c r="D75" s="159"/>
      <c r="E75" s="137"/>
      <c r="F75" s="159">
        <v>7765</v>
      </c>
      <c r="G75" s="160">
        <f t="shared" ref="G75" si="16">((M75*60*24)*L75)/(60*60*24)</f>
        <v>7.4082523148148152</v>
      </c>
      <c r="H75" s="160">
        <f>(G75/$G$74)*100</f>
        <v>100</v>
      </c>
      <c r="I75" s="161">
        <f t="shared" ref="I75" si="17">wertCH*G75*24</f>
        <v>17779.805555555555</v>
      </c>
      <c r="J75" s="267">
        <f>(((G75/P75)*100)-100)/100</f>
        <v>-9.3637779665816934E-2</v>
      </c>
      <c r="L75" s="162">
        <v>10493</v>
      </c>
      <c r="M75" s="223">
        <v>4.2361111111111106E-2</v>
      </c>
      <c r="N75" s="162">
        <v>11770</v>
      </c>
      <c r="O75" s="163">
        <v>4.1666666666666664E-2</v>
      </c>
      <c r="P75" s="164">
        <f>((O75*60*24)*N75)/(60*60*24)</f>
        <v>8.1736111111111107</v>
      </c>
    </row>
  </sheetData>
  <mergeCells count="13">
    <mergeCell ref="F2:J2"/>
    <mergeCell ref="I8:J8"/>
    <mergeCell ref="I23:J23"/>
    <mergeCell ref="I38:J38"/>
    <mergeCell ref="I71:J71"/>
    <mergeCell ref="L73:M73"/>
    <mergeCell ref="N73:O73"/>
    <mergeCell ref="L10:M10"/>
    <mergeCell ref="N10:O10"/>
    <mergeCell ref="L25:M25"/>
    <mergeCell ref="N25:O25"/>
    <mergeCell ref="L40:M40"/>
    <mergeCell ref="N40:O40"/>
  </mergeCells>
  <hyperlinks>
    <hyperlink ref="I38" r:id="rId1"/>
    <hyperlink ref="I8" r:id="rId2"/>
    <hyperlink ref="F2" r:id="rId3"/>
    <hyperlink ref="I23" r:id="rId4"/>
    <hyperlink ref="C11" r:id="rId5" display="Sektion Alkohol"/>
    <hyperlink ref="C12" r:id="rId6"/>
    <hyperlink ref="C13" r:id="rId7"/>
    <hyperlink ref="C14" r:id="rId8"/>
    <hyperlink ref="C15" r:id="rId9"/>
    <hyperlink ref="C16" r:id="rId10"/>
    <hyperlink ref="C17" r:id="rId11"/>
    <hyperlink ref="C18" r:id="rId12"/>
    <hyperlink ref="C19" r:id="rId13"/>
    <hyperlink ref="C20" r:id="rId14"/>
    <hyperlink ref="C26" r:id="rId15" display="Sektion Cannabis"/>
    <hyperlink ref="C27" r:id="rId16"/>
    <hyperlink ref="C28" r:id="rId17"/>
    <hyperlink ref="C29" r:id="rId18"/>
    <hyperlink ref="C30" r:id="rId19"/>
    <hyperlink ref="C31" r:id="rId20"/>
    <hyperlink ref="C32" r:id="rId21"/>
    <hyperlink ref="C33" r:id="rId22"/>
    <hyperlink ref="C34" r:id="rId23"/>
    <hyperlink ref="C35" r:id="rId24"/>
    <hyperlink ref="C41" r:id="rId25" display="Sektion Rauchen"/>
    <hyperlink ref="C42" r:id="rId26"/>
    <hyperlink ref="C43" r:id="rId27"/>
    <hyperlink ref="C44" r:id="rId28"/>
    <hyperlink ref="C45" r:id="rId29"/>
    <hyperlink ref="C46" r:id="rId30"/>
    <hyperlink ref="C47" r:id="rId31"/>
    <hyperlink ref="C48" r:id="rId32"/>
    <hyperlink ref="C49" r:id="rId33"/>
    <hyperlink ref="C50" r:id="rId34"/>
    <hyperlink ref="C51" r:id="rId35"/>
    <hyperlink ref="C52" r:id="rId36"/>
    <hyperlink ref="C53" r:id="rId37"/>
    <hyperlink ref="C54" r:id="rId38"/>
    <hyperlink ref="C55" r:id="rId39"/>
    <hyperlink ref="C56" r:id="rId40"/>
    <hyperlink ref="C57" r:id="rId41"/>
    <hyperlink ref="C58" r:id="rId42"/>
    <hyperlink ref="C59" r:id="rId43"/>
    <hyperlink ref="C60" r:id="rId44"/>
    <hyperlink ref="C61" r:id="rId45"/>
    <hyperlink ref="C62" r:id="rId46"/>
    <hyperlink ref="C63" r:id="rId47"/>
    <hyperlink ref="C64" r:id="rId48"/>
    <hyperlink ref="C65" r:id="rId49"/>
    <hyperlink ref="C66" r:id="rId50"/>
    <hyperlink ref="C67" r:id="rId51"/>
    <hyperlink ref="C68" r:id="rId52"/>
    <hyperlink ref="I71" r:id="rId53"/>
    <hyperlink ref="C74" r:id="rId54" display="Sektion Onlinesucht"/>
    <hyperlink ref="C75" r:id="rId55"/>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25" location="leg.sessions" display="Sessions"/>
    <hyperlink ref="E25" location="leg.trend" display="Trend"/>
    <hyperlink ref="F25" location="leg.uniquePageviews" display="uniquePageviews"/>
    <hyperlink ref="G25" location="leg.interventionstage" display="Interventionstage"/>
    <hyperlink ref="H25" location="leg.proz.verteilung" display="% Verteilung"/>
    <hyperlink ref="I25" location="leg.wert" display="Wert"/>
    <hyperlink ref="J25" location="leg.verlauf" display="Verlauf"/>
    <hyperlink ref="D40" location="leg.sessions" display="Sessions"/>
    <hyperlink ref="E40" location="leg.trend" display="Trend"/>
    <hyperlink ref="G40" location="leg.interventionstage" display="Interventionstage"/>
    <hyperlink ref="H40" location="leg.proz.verteilung" display="% Verteilung"/>
    <hyperlink ref="I40" location="leg.wert" display="Wert"/>
    <hyperlink ref="J40" location="leg.verlauf" display="Verlauf"/>
    <hyperlink ref="D73" location="leg.sessions" display="Sessions"/>
    <hyperlink ref="E73" location="leg.trend" display="Trend"/>
    <hyperlink ref="F73" location="leg.uniquePageviews" display="uniquePageviews"/>
    <hyperlink ref="G73" location="leg.interventionstage" display="Interventionstage"/>
    <hyperlink ref="H73" location="leg.proz.verteilung" display="% Verteilung"/>
    <hyperlink ref="I73" location="leg.wert" display="Wert"/>
    <hyperlink ref="J73"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25" location="leg.onlineseit" display="Online seit…"/>
    <hyperlink ref="B40" location="leg.onlineseit" display="Online seit…"/>
    <hyperlink ref="B73"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26" location="leg.pageviews" display="pageviews"/>
    <hyperlink ref="M26" location="leg.avgTimeOnPage" display="avgTimeOnPage"/>
    <hyperlink ref="N26" location="leg.pageviews" display="pageviews"/>
    <hyperlink ref="O26" location="leg.avgTimeOnPage" display="avgTimeOnPage"/>
    <hyperlink ref="L41" location="leg.pageviews" display="pageviews"/>
    <hyperlink ref="M41" location="leg.avgTimeOnPage" display="avgTimeOnPage"/>
    <hyperlink ref="N41" location="leg.pageviews" display="pageviews"/>
    <hyperlink ref="O41" location="leg.avgTimeOnPage" display="avgTimeOnPage"/>
    <hyperlink ref="L74" location="leg.pageviews" display="pageviews"/>
    <hyperlink ref="M74" location="leg.avgTimeOnPage" display="avgTimeOnPage"/>
    <hyperlink ref="N74" location="leg.pageviews" display="pageviews"/>
    <hyperlink ref="O74" location="leg.avgTimeOnPage" display="avgTimeOnPage"/>
    <hyperlink ref="F40" location="leg.uniquePageviews" display="uniquePageviews"/>
  </hyperlinks>
  <pageMargins left="0.7" right="0.7" top="0.78740157499999996" bottom="0.78740157499999996" header="0.3" footer="0.3"/>
  <pageSetup paperSize="9" orientation="portrait" r:id="rId56"/>
  <drawing r:id="rId5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6DBEC2"/>
  </sheetPr>
  <dimension ref="A2:Q42"/>
  <sheetViews>
    <sheetView workbookViewId="0">
      <selection activeCell="D10" sqref="D10"/>
    </sheetView>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388</v>
      </c>
      <c r="C2" s="43"/>
      <c r="D2" s="43"/>
      <c r="E2" s="45"/>
      <c r="F2" s="45"/>
      <c r="G2" s="434" t="s">
        <v>389</v>
      </c>
      <c r="H2" s="434"/>
      <c r="I2" s="434"/>
      <c r="J2" s="434"/>
    </row>
    <row r="3" spans="1:17" x14ac:dyDescent="0.25">
      <c r="I3" s="55"/>
    </row>
    <row r="4" spans="1:17" x14ac:dyDescent="0.25">
      <c r="B4" s="158" t="s">
        <v>87</v>
      </c>
      <c r="C4" s="11"/>
      <c r="D4" s="208" t="s">
        <v>80</v>
      </c>
      <c r="E4" s="209" t="s">
        <v>79</v>
      </c>
      <c r="F4" s="208" t="s">
        <v>78</v>
      </c>
      <c r="G4" s="88"/>
      <c r="H4" s="88"/>
      <c r="I4" s="88"/>
      <c r="J4" s="140"/>
    </row>
    <row r="5" spans="1:17" x14ac:dyDescent="0.25">
      <c r="A5" s="126" t="s">
        <v>558</v>
      </c>
      <c r="B5" s="35" t="s">
        <v>257</v>
      </c>
      <c r="C5" s="35" t="s">
        <v>390</v>
      </c>
      <c r="D5" s="36">
        <v>8468</v>
      </c>
      <c r="E5" s="37">
        <v>0.04</v>
      </c>
      <c r="F5" s="36">
        <v>8468</v>
      </c>
      <c r="G5" s="62"/>
      <c r="H5" s="62"/>
      <c r="I5" s="63"/>
      <c r="J5" s="140"/>
    </row>
    <row r="8" spans="1:17" x14ac:dyDescent="0.25">
      <c r="A8" s="56" t="s">
        <v>391</v>
      </c>
      <c r="B8" s="42" t="s">
        <v>392</v>
      </c>
      <c r="C8" s="41"/>
      <c r="D8" s="41"/>
      <c r="E8" s="41"/>
      <c r="F8" s="41"/>
      <c r="G8" s="41"/>
      <c r="H8" s="41"/>
      <c r="I8" s="434" t="s">
        <v>393</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410</v>
      </c>
      <c r="B11" s="35" t="s">
        <v>257</v>
      </c>
      <c r="C11" s="68" t="s">
        <v>11</v>
      </c>
      <c r="D11" s="36">
        <v>21737</v>
      </c>
      <c r="E11" s="37">
        <v>0.02</v>
      </c>
      <c r="F11" s="80">
        <f>SUM(F12:F31)</f>
        <v>33215</v>
      </c>
      <c r="G11" s="38">
        <f>SUM(G12:G31)</f>
        <v>47.453449074074079</v>
      </c>
      <c r="H11" s="38"/>
      <c r="I11" s="39">
        <f>SUM(I12:I31)</f>
        <v>113888.27777777777</v>
      </c>
      <c r="J11" s="169">
        <f>(((G11/P11)*100)-100)/100</f>
        <v>-2.5724110677384004E-2</v>
      </c>
      <c r="L11" s="218" t="s">
        <v>85</v>
      </c>
      <c r="M11" s="219" t="s">
        <v>86</v>
      </c>
      <c r="N11" s="218" t="s">
        <v>85</v>
      </c>
      <c r="O11" s="218" t="s">
        <v>86</v>
      </c>
      <c r="P11" s="136">
        <f>SUM(P12:P31)</f>
        <v>48.706377314814802</v>
      </c>
      <c r="Q11" s="135" t="s">
        <v>280</v>
      </c>
    </row>
    <row r="12" spans="1:17" x14ac:dyDescent="0.25">
      <c r="A12" s="126" t="s">
        <v>411</v>
      </c>
      <c r="B12" s="1" t="s">
        <v>257</v>
      </c>
      <c r="C12" s="124" t="s">
        <v>157</v>
      </c>
      <c r="D12" s="8">
        <v>5149</v>
      </c>
      <c r="E12" s="16">
        <v>0.28000000000000003</v>
      </c>
      <c r="F12" s="8">
        <v>6167</v>
      </c>
      <c r="G12" s="6">
        <f t="shared" ref="G12:G31" si="0">((M12*60*24)*L12)/(60*60*24)</f>
        <v>7.919027777777778</v>
      </c>
      <c r="H12" s="6">
        <f>(G12/$G$11)*100</f>
        <v>16.687991984347232</v>
      </c>
      <c r="I12" s="7">
        <f t="shared" ref="I12:I31" si="1">wertCH*G12*24</f>
        <v>19005.666666666668</v>
      </c>
      <c r="J12" s="166">
        <f>(((G12/P12)*100)-100)/100</f>
        <v>0.32208990236069523</v>
      </c>
      <c r="L12" s="180">
        <v>7437</v>
      </c>
      <c r="M12" s="220">
        <v>6.3888888888888884E-2</v>
      </c>
      <c r="N12" s="129">
        <v>5687</v>
      </c>
      <c r="O12" s="130">
        <v>6.3194444444444442E-2</v>
      </c>
      <c r="P12" s="125">
        <f>((O12*60*24)*N12)/(60*60*24)</f>
        <v>5.9897800925925928</v>
      </c>
    </row>
    <row r="13" spans="1:17" x14ac:dyDescent="0.25">
      <c r="A13" s="126" t="s">
        <v>412</v>
      </c>
      <c r="B13" s="1" t="s">
        <v>257</v>
      </c>
      <c r="C13" s="124" t="s">
        <v>394</v>
      </c>
      <c r="D13" s="8">
        <v>783</v>
      </c>
      <c r="E13" s="17">
        <v>-0.39</v>
      </c>
      <c r="F13" s="8">
        <v>1041</v>
      </c>
      <c r="G13" s="6">
        <f t="shared" si="0"/>
        <v>1.2959375</v>
      </c>
      <c r="H13" s="6">
        <f t="shared" ref="H13:H24" si="2">(G13/$G$11)*100</f>
        <v>2.7309658734754181</v>
      </c>
      <c r="I13" s="7">
        <f t="shared" si="1"/>
        <v>3110.25</v>
      </c>
      <c r="J13" s="168">
        <f t="shared" ref="J13:J24" si="3">(((G13/P13)*100)-100)/100</f>
        <v>-0.39217314832909911</v>
      </c>
      <c r="L13" s="180">
        <v>1287</v>
      </c>
      <c r="M13" s="220">
        <v>6.0416666666666667E-2</v>
      </c>
      <c r="N13" s="129">
        <v>2142</v>
      </c>
      <c r="O13" s="130">
        <v>5.9722222222222225E-2</v>
      </c>
      <c r="P13" s="125">
        <f t="shared" ref="P13:P24" si="4">((O13*60*24)*N13)/(60*60*24)</f>
        <v>2.1320833333333336</v>
      </c>
    </row>
    <row r="14" spans="1:17" x14ac:dyDescent="0.25">
      <c r="A14" s="126" t="s">
        <v>413</v>
      </c>
      <c r="B14" s="1" t="s">
        <v>257</v>
      </c>
      <c r="C14" s="124" t="s">
        <v>395</v>
      </c>
      <c r="D14" s="8">
        <v>551</v>
      </c>
      <c r="E14" s="17">
        <v>-0.28000000000000003</v>
      </c>
      <c r="F14" s="8">
        <v>546</v>
      </c>
      <c r="G14" s="6">
        <f t="shared" si="0"/>
        <v>1.4318287037037036</v>
      </c>
      <c r="H14" s="6">
        <f t="shared" si="2"/>
        <v>3.0173332637394634</v>
      </c>
      <c r="I14" s="7">
        <f t="shared" si="1"/>
        <v>3436.3888888888887</v>
      </c>
      <c r="J14" s="168">
        <f t="shared" si="3"/>
        <v>-0.32287903667214024</v>
      </c>
      <c r="L14" s="180">
        <v>695</v>
      </c>
      <c r="M14" s="220">
        <v>0.12361111111111112</v>
      </c>
      <c r="N14" s="129">
        <v>900</v>
      </c>
      <c r="O14" s="130">
        <v>0.14097222222222222</v>
      </c>
      <c r="P14" s="125">
        <f t="shared" si="4"/>
        <v>2.1145833333333335</v>
      </c>
    </row>
    <row r="15" spans="1:17" x14ac:dyDescent="0.25">
      <c r="A15" s="126" t="s">
        <v>414</v>
      </c>
      <c r="B15" s="1" t="s">
        <v>257</v>
      </c>
      <c r="C15" s="124" t="s">
        <v>331</v>
      </c>
      <c r="D15" s="8">
        <v>257</v>
      </c>
      <c r="E15" s="16">
        <v>0.11</v>
      </c>
      <c r="F15" s="8">
        <v>392</v>
      </c>
      <c r="G15" s="6">
        <f t="shared" si="0"/>
        <v>0.34946759259259269</v>
      </c>
      <c r="H15" s="6">
        <f t="shared" si="2"/>
        <v>0.73644297603548126</v>
      </c>
      <c r="I15" s="7">
        <f t="shared" si="1"/>
        <v>838.7222222222224</v>
      </c>
      <c r="J15" s="166">
        <f t="shared" si="3"/>
        <v>0.20819495018206596</v>
      </c>
      <c r="L15" s="180">
        <v>487</v>
      </c>
      <c r="M15" s="220">
        <v>4.3055555555555562E-2</v>
      </c>
      <c r="N15" s="129">
        <v>373</v>
      </c>
      <c r="O15" s="130">
        <v>4.6527777777777779E-2</v>
      </c>
      <c r="P15" s="125">
        <f t="shared" si="4"/>
        <v>0.28924768518518518</v>
      </c>
    </row>
    <row r="16" spans="1:17" x14ac:dyDescent="0.25">
      <c r="A16" s="126" t="s">
        <v>415</v>
      </c>
      <c r="B16" s="143" t="s">
        <v>257</v>
      </c>
      <c r="C16" s="144" t="s">
        <v>396</v>
      </c>
      <c r="D16" s="145">
        <v>534</v>
      </c>
      <c r="E16" s="171">
        <v>0.16</v>
      </c>
      <c r="F16" s="145">
        <v>884</v>
      </c>
      <c r="G16" s="147">
        <f t="shared" si="0"/>
        <v>0.84729166666666689</v>
      </c>
      <c r="H16" s="147">
        <f t="shared" si="2"/>
        <v>1.7855217759705055</v>
      </c>
      <c r="I16" s="148">
        <f t="shared" si="1"/>
        <v>2033.5000000000005</v>
      </c>
      <c r="J16" s="172">
        <f t="shared" si="3"/>
        <v>8.3329633740288928E-2</v>
      </c>
      <c r="L16" s="180">
        <v>1162</v>
      </c>
      <c r="M16" s="220">
        <v>4.3750000000000004E-2</v>
      </c>
      <c r="N16" s="129">
        <v>901</v>
      </c>
      <c r="O16" s="130">
        <v>5.2083333333333336E-2</v>
      </c>
      <c r="P16" s="125">
        <f t="shared" si="4"/>
        <v>0.78211805555555558</v>
      </c>
    </row>
    <row r="17" spans="1:16" x14ac:dyDescent="0.25">
      <c r="A17" s="126" t="s">
        <v>416</v>
      </c>
      <c r="B17" s="1" t="s">
        <v>257</v>
      </c>
      <c r="C17" s="124" t="s">
        <v>397</v>
      </c>
      <c r="D17" s="8">
        <v>1789</v>
      </c>
      <c r="E17" s="16">
        <v>0.22</v>
      </c>
      <c r="F17" s="8">
        <v>2264</v>
      </c>
      <c r="G17" s="6">
        <f t="shared" si="0"/>
        <v>3.3011458333333326</v>
      </c>
      <c r="H17" s="6">
        <f t="shared" si="2"/>
        <v>6.956598303698212</v>
      </c>
      <c r="I17" s="7">
        <f t="shared" si="1"/>
        <v>7922.7499999999982</v>
      </c>
      <c r="J17" s="166">
        <f t="shared" si="3"/>
        <v>0.23106904231625805</v>
      </c>
      <c r="L17" s="180">
        <v>2881</v>
      </c>
      <c r="M17" s="220">
        <v>6.8749999999999992E-2</v>
      </c>
      <c r="N17" s="129">
        <v>2694</v>
      </c>
      <c r="O17" s="130">
        <v>5.9722222222222225E-2</v>
      </c>
      <c r="P17" s="125">
        <f t="shared" si="4"/>
        <v>2.6815277777777777</v>
      </c>
    </row>
    <row r="18" spans="1:16" x14ac:dyDescent="0.25">
      <c r="A18" s="126" t="s">
        <v>417</v>
      </c>
      <c r="B18" s="1" t="s">
        <v>257</v>
      </c>
      <c r="C18" s="124" t="s">
        <v>398</v>
      </c>
      <c r="D18" s="8">
        <v>498</v>
      </c>
      <c r="E18" s="16">
        <v>0.5</v>
      </c>
      <c r="F18" s="8">
        <v>600</v>
      </c>
      <c r="G18" s="6">
        <f t="shared" si="0"/>
        <v>0.67479166666666668</v>
      </c>
      <c r="H18" s="6">
        <f t="shared" si="2"/>
        <v>1.4220076302848452</v>
      </c>
      <c r="I18" s="7">
        <f t="shared" si="1"/>
        <v>1619.5</v>
      </c>
      <c r="J18" s="166">
        <f t="shared" si="3"/>
        <v>0.7216004724641959</v>
      </c>
      <c r="L18" s="180">
        <v>711</v>
      </c>
      <c r="M18" s="220">
        <v>5.6944444444444443E-2</v>
      </c>
      <c r="N18" s="129">
        <v>521</v>
      </c>
      <c r="O18" s="130">
        <v>4.5138888888888888E-2</v>
      </c>
      <c r="P18" s="125">
        <f t="shared" si="4"/>
        <v>0.39195601851851852</v>
      </c>
    </row>
    <row r="19" spans="1:16" x14ac:dyDescent="0.25">
      <c r="A19" s="126" t="s">
        <v>418</v>
      </c>
      <c r="B19" s="261" t="s">
        <v>1024</v>
      </c>
      <c r="C19" s="124" t="s">
        <v>121</v>
      </c>
      <c r="D19" s="8">
        <v>3046</v>
      </c>
      <c r="E19" s="17">
        <v>-0.15</v>
      </c>
      <c r="F19" s="8">
        <v>4802</v>
      </c>
      <c r="G19" s="6">
        <f t="shared" si="0"/>
        <v>10.296041666666667</v>
      </c>
      <c r="H19" s="6">
        <f t="shared" si="2"/>
        <v>21.697140813926318</v>
      </c>
      <c r="I19" s="7">
        <f t="shared" si="1"/>
        <v>24710.5</v>
      </c>
      <c r="J19" s="168">
        <f t="shared" si="3"/>
        <v>-0.21920816481294211</v>
      </c>
      <c r="L19" s="180">
        <v>6093</v>
      </c>
      <c r="M19" s="220">
        <v>0.1013888888888889</v>
      </c>
      <c r="N19" s="129">
        <v>7912</v>
      </c>
      <c r="O19" s="130">
        <v>9.9999999999999992E-2</v>
      </c>
      <c r="P19" s="125">
        <f t="shared" si="4"/>
        <v>13.186666666666664</v>
      </c>
    </row>
    <row r="20" spans="1:16" x14ac:dyDescent="0.25">
      <c r="A20" s="126" t="s">
        <v>419</v>
      </c>
      <c r="B20" s="261" t="s">
        <v>1024</v>
      </c>
      <c r="C20" s="124" t="s">
        <v>399</v>
      </c>
      <c r="D20" s="8">
        <v>194</v>
      </c>
      <c r="E20" s="17">
        <v>-0.23</v>
      </c>
      <c r="F20" s="8">
        <v>349</v>
      </c>
      <c r="G20" s="6">
        <f t="shared" si="0"/>
        <v>0.32666666666666661</v>
      </c>
      <c r="H20" s="6">
        <f t="shared" si="2"/>
        <v>0.68839393772356805</v>
      </c>
      <c r="I20" s="7">
        <f t="shared" si="1"/>
        <v>783.99999999999977</v>
      </c>
      <c r="J20" s="168">
        <f t="shared" si="3"/>
        <v>-0.18328606979570594</v>
      </c>
      <c r="L20" s="180">
        <v>392</v>
      </c>
      <c r="M20" s="220">
        <v>4.9999999999999996E-2</v>
      </c>
      <c r="N20" s="129">
        <v>467</v>
      </c>
      <c r="O20" s="130">
        <v>5.1388888888888894E-2</v>
      </c>
      <c r="P20" s="125">
        <f t="shared" si="4"/>
        <v>0.39997685185185183</v>
      </c>
    </row>
    <row r="21" spans="1:16" x14ac:dyDescent="0.25">
      <c r="A21" s="126" t="s">
        <v>420</v>
      </c>
      <c r="B21" s="1" t="s">
        <v>257</v>
      </c>
      <c r="C21" s="124" t="s">
        <v>400</v>
      </c>
      <c r="D21" s="8">
        <v>681</v>
      </c>
      <c r="E21" s="17">
        <v>-0.08</v>
      </c>
      <c r="F21" s="8">
        <v>842</v>
      </c>
      <c r="G21" s="6">
        <f t="shared" si="0"/>
        <v>0.90493055555555557</v>
      </c>
      <c r="H21" s="6">
        <f t="shared" si="2"/>
        <v>1.9069858423630563</v>
      </c>
      <c r="I21" s="7">
        <f t="shared" si="1"/>
        <v>2171.8333333333335</v>
      </c>
      <c r="J21" s="168">
        <f t="shared" si="3"/>
        <v>-4.1838235294117537E-2</v>
      </c>
      <c r="L21" s="180">
        <v>942</v>
      </c>
      <c r="M21" s="220">
        <v>5.7638888888888885E-2</v>
      </c>
      <c r="N21" s="129">
        <v>1088</v>
      </c>
      <c r="O21" s="130">
        <v>5.2083333333333336E-2</v>
      </c>
      <c r="P21" s="125">
        <f t="shared" si="4"/>
        <v>0.94444444444444442</v>
      </c>
    </row>
    <row r="22" spans="1:16" x14ac:dyDescent="0.25">
      <c r="A22" s="126" t="s">
        <v>421</v>
      </c>
      <c r="B22" s="1" t="s">
        <v>257</v>
      </c>
      <c r="C22" s="124" t="s">
        <v>401</v>
      </c>
      <c r="D22" s="8">
        <v>2578</v>
      </c>
      <c r="E22" s="16">
        <v>0.14000000000000001</v>
      </c>
      <c r="F22" s="8">
        <v>3749</v>
      </c>
      <c r="G22" s="6">
        <f t="shared" si="0"/>
        <v>4.7840277777777782</v>
      </c>
      <c r="H22" s="6">
        <f t="shared" si="2"/>
        <v>10.081517510581763</v>
      </c>
      <c r="I22" s="7">
        <f t="shared" si="1"/>
        <v>11481.666666666668</v>
      </c>
      <c r="J22" s="166">
        <f t="shared" si="3"/>
        <v>0.10427186022281006</v>
      </c>
      <c r="L22" s="180">
        <v>4980</v>
      </c>
      <c r="M22" s="220">
        <v>5.7638888888888885E-2</v>
      </c>
      <c r="N22" s="129">
        <v>4159</v>
      </c>
      <c r="O22" s="130">
        <v>6.25E-2</v>
      </c>
      <c r="P22" s="125">
        <f t="shared" si="4"/>
        <v>4.3322916666666664</v>
      </c>
    </row>
    <row r="23" spans="1:16" x14ac:dyDescent="0.25">
      <c r="A23" s="126" t="s">
        <v>422</v>
      </c>
      <c r="B23" s="1" t="s">
        <v>257</v>
      </c>
      <c r="C23" s="124" t="s">
        <v>402</v>
      </c>
      <c r="D23" s="8">
        <v>928</v>
      </c>
      <c r="E23" s="17">
        <v>-0.2</v>
      </c>
      <c r="F23" s="8">
        <v>1294</v>
      </c>
      <c r="G23" s="6">
        <f t="shared" si="0"/>
        <v>1.8062499999999999</v>
      </c>
      <c r="H23" s="6">
        <f t="shared" si="2"/>
        <v>3.8063618877954952</v>
      </c>
      <c r="I23" s="7">
        <f t="shared" si="1"/>
        <v>4335</v>
      </c>
      <c r="J23" s="168">
        <f t="shared" si="3"/>
        <v>-0.38590001888811942</v>
      </c>
      <c r="L23" s="180">
        <v>1734</v>
      </c>
      <c r="M23" s="220">
        <v>6.25E-2</v>
      </c>
      <c r="N23" s="129">
        <v>2269</v>
      </c>
      <c r="O23" s="130">
        <v>7.7777777777777779E-2</v>
      </c>
      <c r="P23" s="125">
        <f t="shared" si="4"/>
        <v>2.9412962962962963</v>
      </c>
    </row>
    <row r="24" spans="1:16" x14ac:dyDescent="0.25">
      <c r="A24" s="126" t="s">
        <v>423</v>
      </c>
      <c r="B24" s="1" t="s">
        <v>257</v>
      </c>
      <c r="C24" s="124" t="s">
        <v>403</v>
      </c>
      <c r="D24" s="8">
        <v>206</v>
      </c>
      <c r="E24" s="17">
        <v>-0.27</v>
      </c>
      <c r="F24" s="8">
        <v>266</v>
      </c>
      <c r="G24" s="6">
        <f t="shared" si="0"/>
        <v>0.19939814814814816</v>
      </c>
      <c r="H24" s="6">
        <f t="shared" si="2"/>
        <v>0.42019737666885038</v>
      </c>
      <c r="I24" s="7">
        <f t="shared" si="1"/>
        <v>478.5555555555556</v>
      </c>
      <c r="J24" s="168">
        <f t="shared" si="3"/>
        <v>-0.38171116853287368</v>
      </c>
      <c r="L24" s="180">
        <v>292</v>
      </c>
      <c r="M24" s="220">
        <v>4.0972222222222222E-2</v>
      </c>
      <c r="N24" s="129">
        <v>387</v>
      </c>
      <c r="O24" s="130">
        <v>4.9999999999999996E-2</v>
      </c>
      <c r="P24" s="125">
        <f t="shared" si="4"/>
        <v>0.3224999999999999</v>
      </c>
    </row>
    <row r="25" spans="1:16" x14ac:dyDescent="0.25">
      <c r="A25" s="126" t="s">
        <v>424</v>
      </c>
      <c r="B25" s="1" t="s">
        <v>257</v>
      </c>
      <c r="C25" s="124" t="s">
        <v>432</v>
      </c>
      <c r="D25" s="8">
        <v>2376</v>
      </c>
      <c r="E25" s="16">
        <v>0.11</v>
      </c>
      <c r="F25" s="8">
        <v>3403</v>
      </c>
      <c r="G25" s="6">
        <f t="shared" si="0"/>
        <v>3.8293055555555555</v>
      </c>
      <c r="H25" s="6">
        <f t="shared" ref="H25:H31" si="5">(G25/$G$11)*100</f>
        <v>8.0696042759253821</v>
      </c>
      <c r="I25" s="7">
        <f t="shared" si="1"/>
        <v>9190.3333333333321</v>
      </c>
      <c r="J25" s="166">
        <f>(((G25/P25)*100)-100)/100</f>
        <v>0.22459313106787121</v>
      </c>
      <c r="L25" s="180">
        <v>4188</v>
      </c>
      <c r="M25" s="220">
        <v>5.486111111111111E-2</v>
      </c>
      <c r="N25" s="129">
        <v>3701</v>
      </c>
      <c r="O25" s="130">
        <v>5.0694444444444452E-2</v>
      </c>
      <c r="P25" s="125">
        <f t="shared" ref="P25:P31" si="6">((O25*60*24)*N25)/(60*60*24)</f>
        <v>3.1270023148148147</v>
      </c>
    </row>
    <row r="26" spans="1:16" x14ac:dyDescent="0.25">
      <c r="A26" s="126" t="s">
        <v>425</v>
      </c>
      <c r="B26" s="1" t="s">
        <v>257</v>
      </c>
      <c r="C26" s="124" t="s">
        <v>404</v>
      </c>
      <c r="D26" s="8">
        <v>2174</v>
      </c>
      <c r="E26" s="16">
        <v>0.17</v>
      </c>
      <c r="F26" s="8">
        <v>2662</v>
      </c>
      <c r="G26" s="6">
        <f t="shared" si="0"/>
        <v>3.6435879629629628</v>
      </c>
      <c r="H26" s="6">
        <f t="shared" si="5"/>
        <v>7.6782363222436798</v>
      </c>
      <c r="I26" s="7">
        <f t="shared" si="1"/>
        <v>8744.6111111111113</v>
      </c>
      <c r="J26" s="166">
        <f>(((G26/P26)*100)-100)/100</f>
        <v>0.21760621942021685</v>
      </c>
      <c r="L26" s="180">
        <v>3349</v>
      </c>
      <c r="M26" s="220">
        <v>6.5277777777777782E-2</v>
      </c>
      <c r="N26" s="129">
        <v>3115</v>
      </c>
      <c r="O26" s="130">
        <v>5.7638888888888885E-2</v>
      </c>
      <c r="P26" s="125">
        <f t="shared" si="6"/>
        <v>2.9924189814814817</v>
      </c>
    </row>
    <row r="27" spans="1:16" x14ac:dyDescent="0.25">
      <c r="A27" s="126" t="s">
        <v>426</v>
      </c>
      <c r="B27" s="149" t="s">
        <v>257</v>
      </c>
      <c r="C27" s="150" t="s">
        <v>405</v>
      </c>
      <c r="D27" s="151">
        <v>320</v>
      </c>
      <c r="E27" s="270">
        <v>0.11</v>
      </c>
      <c r="F27" s="151">
        <v>347</v>
      </c>
      <c r="G27" s="153">
        <f t="shared" si="0"/>
        <v>0.27180555555555558</v>
      </c>
      <c r="H27" s="153">
        <f t="shared" si="5"/>
        <v>0.57278356127764585</v>
      </c>
      <c r="I27" s="154">
        <f t="shared" si="1"/>
        <v>652.33333333333337</v>
      </c>
      <c r="J27" s="176">
        <f t="shared" ref="J27:J31" si="7">(((G27/P27)*100)-100)/100</f>
        <v>8.3610188261351082E-2</v>
      </c>
      <c r="L27" s="180">
        <v>412</v>
      </c>
      <c r="M27" s="220">
        <v>3.9583333333333331E-2</v>
      </c>
      <c r="N27" s="129">
        <v>387</v>
      </c>
      <c r="O27" s="130">
        <v>3.888888888888889E-2</v>
      </c>
      <c r="P27" s="125">
        <f t="shared" si="6"/>
        <v>0.25083333333333335</v>
      </c>
    </row>
    <row r="28" spans="1:16" x14ac:dyDescent="0.25">
      <c r="A28" s="126" t="s">
        <v>427</v>
      </c>
      <c r="B28" s="269" t="s">
        <v>1024</v>
      </c>
      <c r="C28" s="144" t="s">
        <v>406</v>
      </c>
      <c r="D28" s="145">
        <v>561</v>
      </c>
      <c r="E28" s="146">
        <v>-0.25</v>
      </c>
      <c r="F28" s="145">
        <v>866</v>
      </c>
      <c r="G28" s="147">
        <f t="shared" si="0"/>
        <v>1.0272222222222223</v>
      </c>
      <c r="H28" s="147">
        <f t="shared" si="5"/>
        <v>2.1646945422633972</v>
      </c>
      <c r="I28" s="148">
        <f t="shared" si="1"/>
        <v>2465.3333333333335</v>
      </c>
      <c r="J28" s="167">
        <f t="shared" si="7"/>
        <v>-0.25272800754411973</v>
      </c>
      <c r="L28" s="180">
        <v>1032</v>
      </c>
      <c r="M28" s="220">
        <v>5.9722222222222225E-2</v>
      </c>
      <c r="N28" s="129">
        <v>1142</v>
      </c>
      <c r="O28" s="130">
        <v>7.2222222222222229E-2</v>
      </c>
      <c r="P28" s="125">
        <f t="shared" si="6"/>
        <v>1.3746296296296299</v>
      </c>
    </row>
    <row r="29" spans="1:16" x14ac:dyDescent="0.25">
      <c r="A29" s="126" t="s">
        <v>428</v>
      </c>
      <c r="B29" s="59" t="s">
        <v>257</v>
      </c>
      <c r="C29" s="150" t="s">
        <v>407</v>
      </c>
      <c r="D29" s="151">
        <v>1471</v>
      </c>
      <c r="E29" s="152">
        <v>-0.05</v>
      </c>
      <c r="F29" s="151">
        <v>2330</v>
      </c>
      <c r="G29" s="6">
        <f t="shared" si="0"/>
        <v>4.0865509259259252</v>
      </c>
      <c r="H29" s="6">
        <f t="shared" si="5"/>
        <v>8.6117047457327782</v>
      </c>
      <c r="I29" s="7">
        <f t="shared" si="1"/>
        <v>9807.722222222219</v>
      </c>
      <c r="J29" s="166">
        <f t="shared" si="7"/>
        <v>4.6743213236449178E-2</v>
      </c>
      <c r="L29" s="180">
        <v>2918</v>
      </c>
      <c r="M29" s="220">
        <v>8.4027777777777771E-2</v>
      </c>
      <c r="N29" s="129">
        <v>2883</v>
      </c>
      <c r="O29" s="130">
        <v>8.1250000000000003E-2</v>
      </c>
      <c r="P29" s="125">
        <f t="shared" si="6"/>
        <v>3.9040625000000002</v>
      </c>
    </row>
    <row r="30" spans="1:16" x14ac:dyDescent="0.25">
      <c r="A30" s="126" t="s">
        <v>429</v>
      </c>
      <c r="B30" s="59" t="s">
        <v>257</v>
      </c>
      <c r="C30" s="124" t="s">
        <v>408</v>
      </c>
      <c r="D30" s="8">
        <v>92</v>
      </c>
      <c r="E30" s="17">
        <v>-0.36</v>
      </c>
      <c r="F30" s="8">
        <v>167</v>
      </c>
      <c r="G30" s="6">
        <f t="shared" si="0"/>
        <v>0.24791666666666667</v>
      </c>
      <c r="H30" s="6">
        <f t="shared" si="5"/>
        <v>0.52244182773663661</v>
      </c>
      <c r="I30" s="7">
        <f t="shared" si="1"/>
        <v>595</v>
      </c>
      <c r="J30" s="168">
        <f t="shared" si="7"/>
        <v>-0.1926729986431478</v>
      </c>
      <c r="L30" s="180">
        <v>204</v>
      </c>
      <c r="M30" s="220">
        <v>7.2916666666666671E-2</v>
      </c>
      <c r="N30" s="129">
        <v>396</v>
      </c>
      <c r="O30" s="130">
        <v>4.6527777777777779E-2</v>
      </c>
      <c r="P30" s="125">
        <f t="shared" si="6"/>
        <v>0.30708333333333332</v>
      </c>
    </row>
    <row r="31" spans="1:16" x14ac:dyDescent="0.25">
      <c r="A31" s="126" t="s">
        <v>430</v>
      </c>
      <c r="B31" s="9" t="s">
        <v>257</v>
      </c>
      <c r="C31" s="70" t="s">
        <v>409</v>
      </c>
      <c r="D31" s="10">
        <v>175</v>
      </c>
      <c r="E31" s="53">
        <v>-0.12</v>
      </c>
      <c r="F31" s="10">
        <v>244</v>
      </c>
      <c r="G31" s="12">
        <f t="shared" si="0"/>
        <v>0.21025462962962968</v>
      </c>
      <c r="H31" s="12">
        <f t="shared" si="5"/>
        <v>0.44307554821025874</v>
      </c>
      <c r="I31" s="13">
        <f t="shared" si="1"/>
        <v>504.61111111111126</v>
      </c>
      <c r="J31" s="53">
        <f t="shared" si="7"/>
        <v>-0.13073021341755178</v>
      </c>
      <c r="L31" s="132">
        <v>293</v>
      </c>
      <c r="M31" s="221">
        <v>4.3055555555555562E-2</v>
      </c>
      <c r="N31" s="132">
        <v>258</v>
      </c>
      <c r="O31" s="221">
        <v>5.6250000000000001E-2</v>
      </c>
      <c r="P31" s="156">
        <f t="shared" si="6"/>
        <v>0.24187500000000001</v>
      </c>
    </row>
    <row r="32" spans="1:16" x14ac:dyDescent="0.25">
      <c r="P32" s="6"/>
    </row>
    <row r="34" spans="1:17" x14ac:dyDescent="0.25">
      <c r="A34" s="56" t="s">
        <v>433</v>
      </c>
      <c r="B34" s="42" t="s">
        <v>434</v>
      </c>
      <c r="C34" s="41"/>
      <c r="D34" s="41"/>
      <c r="E34" s="41"/>
      <c r="F34" s="41"/>
      <c r="G34" s="41"/>
      <c r="H34" s="41"/>
      <c r="I34" s="434" t="s">
        <v>435</v>
      </c>
      <c r="J34" s="434"/>
    </row>
    <row r="35" spans="1:17" x14ac:dyDescent="0.25">
      <c r="C35" s="18"/>
    </row>
    <row r="36" spans="1:17" x14ac:dyDescent="0.25">
      <c r="B36" s="158" t="s">
        <v>87</v>
      </c>
      <c r="C36" s="11"/>
      <c r="D36" s="208" t="s">
        <v>80</v>
      </c>
      <c r="E36" s="209" t="s">
        <v>79</v>
      </c>
      <c r="F36" s="208" t="s">
        <v>78</v>
      </c>
      <c r="G36" s="208" t="s">
        <v>61</v>
      </c>
      <c r="H36" s="208" t="s">
        <v>103</v>
      </c>
      <c r="I36" s="208" t="s">
        <v>76</v>
      </c>
      <c r="J36" s="210" t="s">
        <v>279</v>
      </c>
      <c r="L36" s="432">
        <v>2016</v>
      </c>
      <c r="M36" s="435"/>
      <c r="N36" s="432">
        <v>2015</v>
      </c>
      <c r="O36" s="432"/>
    </row>
    <row r="37" spans="1:17" x14ac:dyDescent="0.25">
      <c r="A37" s="126" t="s">
        <v>440</v>
      </c>
      <c r="B37" s="35" t="s">
        <v>257</v>
      </c>
      <c r="C37" s="68" t="s">
        <v>12</v>
      </c>
      <c r="D37" s="36">
        <v>8792</v>
      </c>
      <c r="E37" s="37">
        <v>0.06</v>
      </c>
      <c r="F37" s="80">
        <f>SUM(F38:F42)</f>
        <v>11534</v>
      </c>
      <c r="G37" s="38">
        <f>SUM(G38:G42)</f>
        <v>17.054537037037036</v>
      </c>
      <c r="H37" s="38"/>
      <c r="I37" s="39">
        <f>SUM(I38:I42)</f>
        <v>40930.888888888891</v>
      </c>
      <c r="J37" s="165">
        <f>(((G37/P37)*100)-100)/100</f>
        <v>9.9664543476881987E-2</v>
      </c>
      <c r="L37" s="218" t="s">
        <v>85</v>
      </c>
      <c r="M37" s="219" t="s">
        <v>86</v>
      </c>
      <c r="N37" s="218" t="s">
        <v>85</v>
      </c>
      <c r="O37" s="218" t="s">
        <v>86</v>
      </c>
      <c r="P37" s="136">
        <f>SUM(P38:P42)</f>
        <v>15.508854166666666</v>
      </c>
      <c r="Q37" s="135" t="s">
        <v>280</v>
      </c>
    </row>
    <row r="38" spans="1:17" x14ac:dyDescent="0.25">
      <c r="A38" s="126" t="s">
        <v>441</v>
      </c>
      <c r="B38" s="1" t="s">
        <v>257</v>
      </c>
      <c r="C38" s="124" t="s">
        <v>398</v>
      </c>
      <c r="D38" s="8">
        <v>3270</v>
      </c>
      <c r="E38" s="16">
        <v>0.04</v>
      </c>
      <c r="F38" s="8">
        <v>3241</v>
      </c>
      <c r="G38" s="6">
        <f>((M38*60*24)*L38)/(60*60*24)</f>
        <v>7.5071759259259263</v>
      </c>
      <c r="H38" s="6">
        <f>(G38/$G$37)*100</f>
        <v>44.018643892957783</v>
      </c>
      <c r="I38" s="7">
        <f t="shared" ref="I38:I42" si="8">wertCH*G38*24</f>
        <v>18017.222222222223</v>
      </c>
      <c r="J38" s="166">
        <f>(((G38/P38)*100)-100)/100</f>
        <v>5.2476147205815525E-2</v>
      </c>
      <c r="L38" s="151">
        <v>3955</v>
      </c>
      <c r="M38" s="222">
        <v>0.11388888888888889</v>
      </c>
      <c r="N38" s="8">
        <v>3976</v>
      </c>
      <c r="O38" s="54">
        <v>0.1076388888888889</v>
      </c>
      <c r="P38" s="125">
        <f>((O38*60*24)*N38)/(60*60*24)</f>
        <v>7.1328703703703704</v>
      </c>
    </row>
    <row r="39" spans="1:17" x14ac:dyDescent="0.25">
      <c r="A39" s="126" t="s">
        <v>442</v>
      </c>
      <c r="B39" s="1" t="s">
        <v>257</v>
      </c>
      <c r="C39" s="124" t="s">
        <v>436</v>
      </c>
      <c r="D39" s="8">
        <v>2454</v>
      </c>
      <c r="E39" s="17">
        <v>-0.28999999999999998</v>
      </c>
      <c r="F39" s="8">
        <v>3581</v>
      </c>
      <c r="G39" s="6">
        <f>((M39*60*24)*L39)/(60*60*24)</f>
        <v>3.3414699074074075</v>
      </c>
      <c r="H39" s="6">
        <f t="shared" ref="H39:H42" si="9">(G39/$G$37)*100</f>
        <v>19.592850278789722</v>
      </c>
      <c r="I39" s="7">
        <f t="shared" si="8"/>
        <v>8019.5277777777783</v>
      </c>
      <c r="J39" s="168">
        <f t="shared" ref="J39:J42" si="10">(((G39/P39)*100)-100)/100</f>
        <v>-0.28294637180098564</v>
      </c>
      <c r="L39" s="151">
        <v>4309</v>
      </c>
      <c r="M39" s="222">
        <v>4.6527777777777779E-2</v>
      </c>
      <c r="N39" s="8">
        <v>6291</v>
      </c>
      <c r="O39" s="54">
        <v>4.4444444444444446E-2</v>
      </c>
      <c r="P39" s="125">
        <f t="shared" ref="P39:P42" si="11">((O39*60*24)*N39)/(60*60*24)</f>
        <v>4.66</v>
      </c>
    </row>
    <row r="40" spans="1:17" x14ac:dyDescent="0.25">
      <c r="A40" s="126" t="s">
        <v>443</v>
      </c>
      <c r="B40" s="1" t="s">
        <v>257</v>
      </c>
      <c r="C40" s="124" t="s">
        <v>437</v>
      </c>
      <c r="D40" s="8">
        <v>2219</v>
      </c>
      <c r="E40" s="16">
        <v>0.51</v>
      </c>
      <c r="F40" s="8">
        <v>3218</v>
      </c>
      <c r="G40" s="6">
        <f t="shared" ref="G40:G42" si="12">((M40*60*24)*L40)/(60*60*24)</f>
        <v>4.235555555555556</v>
      </c>
      <c r="H40" s="6">
        <f t="shared" si="9"/>
        <v>24.835359331990514</v>
      </c>
      <c r="I40" s="7">
        <f t="shared" si="8"/>
        <v>10165.333333333334</v>
      </c>
      <c r="J40" s="166">
        <f t="shared" si="10"/>
        <v>0.60932298423448172</v>
      </c>
      <c r="L40" s="151">
        <v>3812</v>
      </c>
      <c r="M40" s="222">
        <v>6.6666666666666666E-2</v>
      </c>
      <c r="N40" s="8">
        <v>2555</v>
      </c>
      <c r="O40" s="54">
        <v>6.1805555555555558E-2</v>
      </c>
      <c r="P40" s="125">
        <f t="shared" si="11"/>
        <v>2.6318865740740742</v>
      </c>
    </row>
    <row r="41" spans="1:17" x14ac:dyDescent="0.25">
      <c r="A41" s="126" t="s">
        <v>444</v>
      </c>
      <c r="B41" s="1" t="s">
        <v>257</v>
      </c>
      <c r="C41" s="124" t="s">
        <v>438</v>
      </c>
      <c r="D41" s="8">
        <v>343</v>
      </c>
      <c r="E41" s="17">
        <v>-0.26</v>
      </c>
      <c r="F41" s="8">
        <v>444</v>
      </c>
      <c r="G41" s="6">
        <f t="shared" si="12"/>
        <v>0.45821759259259259</v>
      </c>
      <c r="H41" s="6">
        <f t="shared" si="9"/>
        <v>2.6867782549446497</v>
      </c>
      <c r="I41" s="7">
        <f t="shared" si="8"/>
        <v>1099.7222222222222</v>
      </c>
      <c r="J41" s="168">
        <f t="shared" si="10"/>
        <v>-0.11423841059602652</v>
      </c>
      <c r="L41" s="60">
        <v>535</v>
      </c>
      <c r="M41" s="222">
        <v>5.1388888888888894E-2</v>
      </c>
      <c r="N41" s="8">
        <v>604</v>
      </c>
      <c r="O41" s="54">
        <v>5.1388888888888894E-2</v>
      </c>
      <c r="P41" s="125">
        <f t="shared" si="11"/>
        <v>0.51731481481481478</v>
      </c>
    </row>
    <row r="42" spans="1:17" x14ac:dyDescent="0.25">
      <c r="A42" s="126" t="s">
        <v>445</v>
      </c>
      <c r="B42" s="29" t="s">
        <v>257</v>
      </c>
      <c r="C42" s="70" t="s">
        <v>439</v>
      </c>
      <c r="D42" s="10">
        <v>1050</v>
      </c>
      <c r="E42" s="57">
        <v>2.52</v>
      </c>
      <c r="F42" s="10">
        <v>1050</v>
      </c>
      <c r="G42" s="12">
        <f t="shared" si="12"/>
        <v>1.5121180555555556</v>
      </c>
      <c r="H42" s="12">
        <f t="shared" si="9"/>
        <v>8.8663682413173426</v>
      </c>
      <c r="I42" s="13">
        <f t="shared" si="8"/>
        <v>3629.083333333333</v>
      </c>
      <c r="J42" s="57">
        <f t="shared" si="10"/>
        <v>1.6678987134980605</v>
      </c>
      <c r="L42" s="10">
        <v>1177</v>
      </c>
      <c r="M42" s="186">
        <v>7.7083333333333337E-2</v>
      </c>
      <c r="N42" s="10">
        <v>415</v>
      </c>
      <c r="O42" s="157">
        <v>8.1944444444444445E-2</v>
      </c>
      <c r="P42" s="156">
        <f t="shared" si="11"/>
        <v>0.56678240740740737</v>
      </c>
    </row>
  </sheetData>
  <mergeCells count="7">
    <mergeCell ref="L36:M36"/>
    <mergeCell ref="N36:O36"/>
    <mergeCell ref="G2:J2"/>
    <mergeCell ref="I8:J8"/>
    <mergeCell ref="I34:J34"/>
    <mergeCell ref="L10:M10"/>
    <mergeCell ref="N10:O10"/>
  </mergeCells>
  <hyperlinks>
    <hyperlink ref="I8" r:id="rId1"/>
    <hyperlink ref="I34" r:id="rId2"/>
    <hyperlink ref="G2" r:id="rId3"/>
    <hyperlink ref="C11" r:id="rId4"/>
    <hyperlink ref="C12" r:id="rId5"/>
    <hyperlink ref="C13" r:id="rId6"/>
    <hyperlink ref="C14" r:id="rId7"/>
    <hyperlink ref="C15" r:id="rId8"/>
    <hyperlink ref="C16" r:id="rId9"/>
    <hyperlink ref="C17" r:id="rId10"/>
    <hyperlink ref="C18" r:id="rId11"/>
    <hyperlink ref="C19" r:id="rId12"/>
    <hyperlink ref="C20" r:id="rId13"/>
    <hyperlink ref="C21" r:id="rId14"/>
    <hyperlink ref="C22" r:id="rId15"/>
    <hyperlink ref="C23" r:id="rId16"/>
    <hyperlink ref="C24" r:id="rId17"/>
    <hyperlink ref="C25" r:id="rId18" display="Anzeige erstatte"/>
    <hyperlink ref="C26" r:id="rId19"/>
    <hyperlink ref="C27" r:id="rId20"/>
    <hyperlink ref="C28" r:id="rId21"/>
    <hyperlink ref="C29" r:id="rId22"/>
    <hyperlink ref="C30" r:id="rId23"/>
    <hyperlink ref="C31" r:id="rId24"/>
    <hyperlink ref="C37" r:id="rId25"/>
    <hyperlink ref="C38" r:id="rId26"/>
    <hyperlink ref="C39" r:id="rId27"/>
    <hyperlink ref="C40" r:id="rId28"/>
    <hyperlink ref="C41" r:id="rId29"/>
    <hyperlink ref="C42" r:id="rId30"/>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36" location="leg.sessions" display="Sessions"/>
    <hyperlink ref="E36" location="leg.trend" display="Trend"/>
    <hyperlink ref="F36" location="leg.uniquePageviews" display="uniquePageviews"/>
    <hyperlink ref="G36" location="leg.interventionstage" display="Interventionstage"/>
    <hyperlink ref="H36" location="leg.proz.verteilung" display="% Verteilung"/>
    <hyperlink ref="I36" location="leg.wert" display="Wert"/>
    <hyperlink ref="J36"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36"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37" location="leg.pageviews" display="pageviews"/>
    <hyperlink ref="M37" location="leg.avgTimeOnPage" display="avgTimeOnPage"/>
    <hyperlink ref="N37" location="leg.pageviews" display="pageviews"/>
    <hyperlink ref="O37" location="leg.avgTimeOnPage" display="avgTimeOnPage"/>
    <hyperlink ref="B19" location="CH.J.Webprofi.Cybermobbing" display="-&gt;"/>
    <hyperlink ref="B20" location="CH.J.Selbstvertrauen.Werbinich" display="-&gt;"/>
    <hyperlink ref="B28" location="CH.J.Sex.sexuelleGewalt" display="-&gt;"/>
  </hyperlinks>
  <pageMargins left="0.7" right="0.7" top="0.78740157499999996" bottom="0.78740157499999996" header="0.3" footer="0.3"/>
  <pageSetup paperSize="9" orientation="portrait" r:id="rId31"/>
  <drawing r:id="rId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6DBEC2"/>
  </sheetPr>
  <dimension ref="A2:Q86"/>
  <sheetViews>
    <sheetView topLeftCell="A37" workbookViewId="0">
      <selection activeCell="J68" sqref="J68"/>
    </sheetView>
  </sheetViews>
  <sheetFormatPr baseColWidth="10" defaultRowHeight="15.75" x14ac:dyDescent="0.25"/>
  <cols>
    <col min="1" max="1" width="3.5546875" style="1" customWidth="1"/>
    <col min="2" max="2" width="9.6640625" style="1" customWidth="1"/>
    <col min="3" max="3" width="27.33203125" style="1" bestFit="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446</v>
      </c>
      <c r="C2" s="43"/>
      <c r="D2" s="43"/>
      <c r="E2" s="45"/>
      <c r="F2" s="436" t="s">
        <v>447</v>
      </c>
      <c r="G2" s="436"/>
      <c r="H2" s="436"/>
      <c r="I2" s="436"/>
      <c r="J2" s="436"/>
    </row>
    <row r="3" spans="1:17" x14ac:dyDescent="0.25">
      <c r="I3" s="55"/>
    </row>
    <row r="4" spans="1:17" x14ac:dyDescent="0.25">
      <c r="B4" s="158" t="s">
        <v>87</v>
      </c>
      <c r="C4" s="11"/>
      <c r="D4" s="208" t="s">
        <v>80</v>
      </c>
      <c r="E4" s="209" t="s">
        <v>79</v>
      </c>
      <c r="F4" s="208" t="s">
        <v>78</v>
      </c>
      <c r="G4" s="88"/>
      <c r="H4" s="88"/>
      <c r="I4" s="88"/>
      <c r="J4" s="140"/>
    </row>
    <row r="5" spans="1:17" x14ac:dyDescent="0.25">
      <c r="A5" s="126" t="s">
        <v>557</v>
      </c>
      <c r="B5" s="35" t="s">
        <v>257</v>
      </c>
      <c r="C5" s="35" t="s">
        <v>448</v>
      </c>
      <c r="D5" s="36">
        <v>22192</v>
      </c>
      <c r="E5" s="37">
        <v>0.08</v>
      </c>
      <c r="F5" s="36">
        <v>22192</v>
      </c>
      <c r="G5" s="62"/>
      <c r="H5" s="62"/>
      <c r="I5" s="63"/>
      <c r="J5" s="140"/>
    </row>
    <row r="8" spans="1:17" x14ac:dyDescent="0.25">
      <c r="A8" s="56" t="s">
        <v>453</v>
      </c>
      <c r="B8" s="42" t="s">
        <v>449</v>
      </c>
      <c r="C8" s="41"/>
      <c r="D8" s="41"/>
      <c r="E8" s="41"/>
      <c r="F8" s="41"/>
      <c r="G8" s="41"/>
      <c r="H8" s="41"/>
      <c r="I8" s="434" t="s">
        <v>464</v>
      </c>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t="s">
        <v>461</v>
      </c>
      <c r="B11" s="35"/>
      <c r="C11" s="68" t="s">
        <v>14</v>
      </c>
      <c r="D11" s="36">
        <v>14159</v>
      </c>
      <c r="E11" s="266">
        <v>2.5999999999999999E-2</v>
      </c>
      <c r="F11" s="80">
        <f>SUM(F12:F14)</f>
        <v>25582</v>
      </c>
      <c r="G11" s="38">
        <f>SUM(G12:G14)</f>
        <v>69.305486111111108</v>
      </c>
      <c r="H11" s="38"/>
      <c r="I11" s="39">
        <f>SUM(I12:I14)</f>
        <v>166333.16666666666</v>
      </c>
      <c r="J11" s="165">
        <f>(((G11/P11)*100)-100)/100</f>
        <v>0.23447554734037054</v>
      </c>
      <c r="L11" s="218" t="s">
        <v>85</v>
      </c>
      <c r="M11" s="219" t="s">
        <v>86</v>
      </c>
      <c r="N11" s="218" t="s">
        <v>85</v>
      </c>
      <c r="O11" s="218" t="s">
        <v>86</v>
      </c>
      <c r="P11" s="136">
        <f>SUM(P12:P14)</f>
        <v>56.141643518518514</v>
      </c>
      <c r="Q11" s="135" t="s">
        <v>280</v>
      </c>
    </row>
    <row r="12" spans="1:17" x14ac:dyDescent="0.25">
      <c r="A12" s="126" t="s">
        <v>462</v>
      </c>
      <c r="B12" s="1" t="s">
        <v>257</v>
      </c>
      <c r="C12" s="124" t="s">
        <v>109</v>
      </c>
      <c r="D12" s="8">
        <v>5909</v>
      </c>
      <c r="E12" s="16">
        <v>7.0000000000000007E-2</v>
      </c>
      <c r="F12" s="8">
        <v>13267</v>
      </c>
      <c r="G12" s="6">
        <f t="shared" ref="G12:G14" si="0">((M12*60*24)*L12)/(60*60*24)</f>
        <v>37.025474537037034</v>
      </c>
      <c r="H12" s="6">
        <f>(G12/$G$11)*100</f>
        <v>53.423583924766795</v>
      </c>
      <c r="I12" s="7">
        <f t="shared" ref="I12:I14" si="1">wertCH*G12*24</f>
        <v>88861.138888888876</v>
      </c>
      <c r="J12" s="166">
        <f>(((G12/P12)*100)-100)/100</f>
        <v>0.2831449596364996</v>
      </c>
      <c r="L12" s="180">
        <v>18929</v>
      </c>
      <c r="M12" s="220">
        <v>0.1173611111111111</v>
      </c>
      <c r="N12" s="129">
        <v>17557</v>
      </c>
      <c r="O12" s="130">
        <v>9.8611111111111108E-2</v>
      </c>
      <c r="P12" s="125">
        <f>((O12*60*24)*N12)/(60*60*24)</f>
        <v>28.855254629629631</v>
      </c>
    </row>
    <row r="13" spans="1:17" x14ac:dyDescent="0.25">
      <c r="A13" s="126" t="s">
        <v>465</v>
      </c>
      <c r="B13" s="1" t="s">
        <v>257</v>
      </c>
      <c r="C13" s="124" t="s">
        <v>459</v>
      </c>
      <c r="D13" s="8">
        <v>7419</v>
      </c>
      <c r="E13" s="16">
        <v>0.12</v>
      </c>
      <c r="F13" s="8">
        <v>7854</v>
      </c>
      <c r="G13" s="6">
        <f t="shared" si="0"/>
        <v>25.005115740740742</v>
      </c>
      <c r="H13" s="6">
        <f t="shared" ref="H13:H14" si="2">(G13/$G$11)*100</f>
        <v>36.079561869968472</v>
      </c>
      <c r="I13" s="7">
        <f t="shared" si="1"/>
        <v>60012.277777777781</v>
      </c>
      <c r="J13" s="166">
        <f t="shared" ref="J13:J14" si="3">(((G13/P13)*100)-100)/100</f>
        <v>0.28736896550080332</v>
      </c>
      <c r="L13" s="180">
        <v>11194</v>
      </c>
      <c r="M13" s="220">
        <v>0.13402777777777777</v>
      </c>
      <c r="N13" s="129">
        <v>9428</v>
      </c>
      <c r="O13" s="130">
        <v>0.12361111111111112</v>
      </c>
      <c r="P13" s="125">
        <f t="shared" ref="P13:P14" si="4">((O13*60*24)*N13)/(60*60*24)</f>
        <v>19.423425925925926</v>
      </c>
    </row>
    <row r="14" spans="1:17" x14ac:dyDescent="0.25">
      <c r="A14" s="126" t="s">
        <v>463</v>
      </c>
      <c r="B14" s="9" t="s">
        <v>257</v>
      </c>
      <c r="C14" s="70" t="s">
        <v>460</v>
      </c>
      <c r="D14" s="10">
        <v>2654</v>
      </c>
      <c r="E14" s="53">
        <v>-0.14000000000000001</v>
      </c>
      <c r="F14" s="10">
        <v>4461</v>
      </c>
      <c r="G14" s="12">
        <f t="shared" si="0"/>
        <v>7.2748958333333302</v>
      </c>
      <c r="H14" s="12">
        <f t="shared" si="2"/>
        <v>10.49685420526473</v>
      </c>
      <c r="I14" s="13">
        <f t="shared" si="1"/>
        <v>17459.749999999993</v>
      </c>
      <c r="J14" s="53">
        <f t="shared" si="3"/>
        <v>-7.4789507772021147E-2</v>
      </c>
      <c r="L14" s="132">
        <v>6349</v>
      </c>
      <c r="M14" s="221">
        <v>6.8749999999999992E-2</v>
      </c>
      <c r="N14" s="132">
        <v>7720</v>
      </c>
      <c r="O14" s="221">
        <v>6.1111111111111116E-2</v>
      </c>
      <c r="P14" s="156">
        <f t="shared" si="4"/>
        <v>7.8629629629629632</v>
      </c>
    </row>
    <row r="15" spans="1:17" x14ac:dyDescent="0.25">
      <c r="P15" s="6"/>
    </row>
    <row r="17" spans="1:17" x14ac:dyDescent="0.25">
      <c r="A17" s="56" t="s">
        <v>454</v>
      </c>
      <c r="B17" s="42" t="s">
        <v>450</v>
      </c>
      <c r="C17" s="41"/>
      <c r="D17" s="41"/>
      <c r="E17" s="41"/>
      <c r="F17" s="41"/>
      <c r="G17" s="41"/>
      <c r="H17" s="41"/>
      <c r="I17" s="434" t="s">
        <v>466</v>
      </c>
      <c r="J17" s="434"/>
    </row>
    <row r="18" spans="1:17" x14ac:dyDescent="0.25">
      <c r="C18" s="18"/>
    </row>
    <row r="19" spans="1:17" x14ac:dyDescent="0.25">
      <c r="B19" s="158" t="s">
        <v>87</v>
      </c>
      <c r="C19" s="11"/>
      <c r="D19" s="208" t="s">
        <v>80</v>
      </c>
      <c r="E19" s="209" t="s">
        <v>79</v>
      </c>
      <c r="F19" s="208" t="s">
        <v>78</v>
      </c>
      <c r="G19" s="208" t="s">
        <v>61</v>
      </c>
      <c r="H19" s="208" t="s">
        <v>103</v>
      </c>
      <c r="I19" s="208" t="s">
        <v>76</v>
      </c>
      <c r="J19" s="210" t="s">
        <v>279</v>
      </c>
      <c r="L19" s="432">
        <v>2016</v>
      </c>
      <c r="M19" s="435"/>
      <c r="N19" s="432">
        <v>2015</v>
      </c>
      <c r="O19" s="432"/>
    </row>
    <row r="20" spans="1:17" x14ac:dyDescent="0.25">
      <c r="A20" s="126" t="s">
        <v>481</v>
      </c>
      <c r="B20" s="35" t="s">
        <v>257</v>
      </c>
      <c r="C20" s="68" t="s">
        <v>15</v>
      </c>
      <c r="D20" s="36">
        <v>15589</v>
      </c>
      <c r="E20" s="52">
        <v>-0.09</v>
      </c>
      <c r="F20" s="80">
        <f>SUM(F21:F40)</f>
        <v>33715</v>
      </c>
      <c r="G20" s="38">
        <f>SUM(G21:G40)</f>
        <v>32.647025462962965</v>
      </c>
      <c r="H20" s="38"/>
      <c r="I20" s="39">
        <f>SUM(I21:I40)</f>
        <v>78352.861111111124</v>
      </c>
      <c r="J20" s="165">
        <f>(((G20/P20)*100)-100)/100</f>
        <v>9.7502529116158601E-3</v>
      </c>
      <c r="L20" s="218" t="s">
        <v>85</v>
      </c>
      <c r="M20" s="219" t="s">
        <v>86</v>
      </c>
      <c r="N20" s="218" t="s">
        <v>85</v>
      </c>
      <c r="O20" s="218" t="s">
        <v>86</v>
      </c>
      <c r="P20" s="136">
        <f>SUM(P21:P40)</f>
        <v>32.33178240740741</v>
      </c>
      <c r="Q20" s="135" t="s">
        <v>280</v>
      </c>
    </row>
    <row r="21" spans="1:17" x14ac:dyDescent="0.25">
      <c r="A21" s="126" t="s">
        <v>482</v>
      </c>
      <c r="B21" s="1" t="s">
        <v>257</v>
      </c>
      <c r="C21" s="124" t="s">
        <v>157</v>
      </c>
      <c r="D21" s="8">
        <v>698</v>
      </c>
      <c r="E21" s="17">
        <v>-0.23</v>
      </c>
      <c r="F21" s="8">
        <v>1246</v>
      </c>
      <c r="G21" s="6">
        <f>((M21*60*24)*L21)/(60*60*24)</f>
        <v>0.55046296296296304</v>
      </c>
      <c r="H21" s="6">
        <f>(G21/$G$20)*100</f>
        <v>1.6861044923907269</v>
      </c>
      <c r="I21" s="7">
        <f t="shared" ref="I21:I40" si="5">wertCH*G21*24</f>
        <v>1321.1111111111113</v>
      </c>
      <c r="J21" s="168">
        <f>(((G21/P21)*100)-100)/100</f>
        <v>-0.38036609992834336</v>
      </c>
      <c r="L21" s="151">
        <v>1640</v>
      </c>
      <c r="M21" s="222">
        <v>2.013888888888889E-2</v>
      </c>
      <c r="N21" s="8">
        <v>2193</v>
      </c>
      <c r="O21" s="54">
        <v>2.4305555555555556E-2</v>
      </c>
      <c r="P21" s="125">
        <f>((O21*60*24)*N21)/(60*60*24)</f>
        <v>0.88836805555555554</v>
      </c>
    </row>
    <row r="22" spans="1:17" x14ac:dyDescent="0.25">
      <c r="A22" s="126" t="s">
        <v>483</v>
      </c>
      <c r="B22" s="1" t="s">
        <v>257</v>
      </c>
      <c r="C22" s="124" t="s">
        <v>331</v>
      </c>
      <c r="D22" s="8">
        <v>698</v>
      </c>
      <c r="E22" s="17">
        <v>-0.2</v>
      </c>
      <c r="F22" s="8">
        <v>952</v>
      </c>
      <c r="G22" s="6">
        <f t="shared" ref="G22:G34" si="6">((M22*60*24)*L22)/(60*60*24)</f>
        <v>0.6875</v>
      </c>
      <c r="H22" s="6">
        <f t="shared" ref="H22:H34" si="7">(G22/$G$20)*100</f>
        <v>2.1058580077377873</v>
      </c>
      <c r="I22" s="7">
        <f t="shared" si="5"/>
        <v>1650</v>
      </c>
      <c r="J22" s="168">
        <f t="shared" ref="J22:J34" si="8">(((G22/P22)*100)-100)/100</f>
        <v>-0.29660856384994333</v>
      </c>
      <c r="L22" s="151">
        <v>1188</v>
      </c>
      <c r="M22" s="222">
        <v>3.4722222222222224E-2</v>
      </c>
      <c r="N22" s="8">
        <v>1456</v>
      </c>
      <c r="O22" s="54">
        <v>4.027777777777778E-2</v>
      </c>
      <c r="P22" s="125">
        <f t="shared" ref="P22:P34" si="9">((O22*60*24)*N22)/(60*60*24)</f>
        <v>0.97740740740740761</v>
      </c>
    </row>
    <row r="23" spans="1:17" x14ac:dyDescent="0.25">
      <c r="A23" s="126" t="s">
        <v>484</v>
      </c>
      <c r="B23" s="1" t="s">
        <v>257</v>
      </c>
      <c r="C23" s="124" t="s">
        <v>396</v>
      </c>
      <c r="D23" s="8">
        <v>551</v>
      </c>
      <c r="E23" s="17">
        <v>-0.22</v>
      </c>
      <c r="F23" s="8">
        <v>612</v>
      </c>
      <c r="G23" s="6">
        <f t="shared" si="6"/>
        <v>0.8041666666666667</v>
      </c>
      <c r="H23" s="6">
        <f t="shared" si="7"/>
        <v>2.4632157302629873</v>
      </c>
      <c r="I23" s="7">
        <f t="shared" si="5"/>
        <v>1930</v>
      </c>
      <c r="J23" s="168">
        <f t="shared" si="8"/>
        <v>-0.12647724415388481</v>
      </c>
      <c r="L23" s="151">
        <v>772</v>
      </c>
      <c r="M23" s="222">
        <v>6.25E-2</v>
      </c>
      <c r="N23" s="8">
        <v>970</v>
      </c>
      <c r="O23" s="54">
        <v>5.6944444444444443E-2</v>
      </c>
      <c r="P23" s="125">
        <f t="shared" si="9"/>
        <v>0.92060185185185184</v>
      </c>
    </row>
    <row r="24" spans="1:17" x14ac:dyDescent="0.25">
      <c r="A24" s="126" t="s">
        <v>485</v>
      </c>
      <c r="B24" s="1" t="s">
        <v>257</v>
      </c>
      <c r="C24" s="124" t="s">
        <v>467</v>
      </c>
      <c r="D24" s="8">
        <v>645</v>
      </c>
      <c r="E24" s="16">
        <v>0.06</v>
      </c>
      <c r="F24" s="8">
        <v>752</v>
      </c>
      <c r="G24" s="6">
        <f t="shared" si="6"/>
        <v>0.51665509259259257</v>
      </c>
      <c r="H24" s="6">
        <f t="shared" si="7"/>
        <v>1.5825487475994457</v>
      </c>
      <c r="I24" s="7">
        <f t="shared" si="5"/>
        <v>1239.9722222222222</v>
      </c>
      <c r="J24" s="168">
        <f t="shared" si="8"/>
        <v>-0.34955120359037123</v>
      </c>
      <c r="L24" s="151">
        <v>911</v>
      </c>
      <c r="M24" s="222">
        <v>3.4027777777777775E-2</v>
      </c>
      <c r="N24" s="8">
        <v>817</v>
      </c>
      <c r="O24" s="54">
        <v>5.8333333333333327E-2</v>
      </c>
      <c r="P24" s="125">
        <f t="shared" si="9"/>
        <v>0.79430555555555538</v>
      </c>
    </row>
    <row r="25" spans="1:17" x14ac:dyDescent="0.25">
      <c r="A25" s="126" t="s">
        <v>486</v>
      </c>
      <c r="B25" s="143" t="s">
        <v>257</v>
      </c>
      <c r="C25" s="144" t="s">
        <v>468</v>
      </c>
      <c r="D25" s="145">
        <v>587</v>
      </c>
      <c r="E25" s="171">
        <v>0.5</v>
      </c>
      <c r="F25" s="145">
        <v>955</v>
      </c>
      <c r="G25" s="147">
        <f t="shared" si="6"/>
        <v>0.87083333333333335</v>
      </c>
      <c r="H25" s="147">
        <f t="shared" si="7"/>
        <v>2.6674201431345304</v>
      </c>
      <c r="I25" s="148">
        <f t="shared" si="5"/>
        <v>2090</v>
      </c>
      <c r="J25" s="172">
        <f t="shared" si="8"/>
        <v>0.46040372670807445</v>
      </c>
      <c r="L25" s="151">
        <v>1320</v>
      </c>
      <c r="M25" s="222">
        <v>3.9583333333333331E-2</v>
      </c>
      <c r="N25" s="8">
        <v>736</v>
      </c>
      <c r="O25" s="54">
        <v>4.8611111111111112E-2</v>
      </c>
      <c r="P25" s="125">
        <f t="shared" si="9"/>
        <v>0.59629629629629632</v>
      </c>
    </row>
    <row r="26" spans="1:17" x14ac:dyDescent="0.25">
      <c r="A26" s="126" t="s">
        <v>487</v>
      </c>
      <c r="B26" s="59" t="s">
        <v>257</v>
      </c>
      <c r="C26" s="124" t="s">
        <v>469</v>
      </c>
      <c r="D26" s="8">
        <v>6521</v>
      </c>
      <c r="E26" s="16">
        <v>1.1499999999999999</v>
      </c>
      <c r="F26" s="8">
        <v>13280</v>
      </c>
      <c r="G26" s="6">
        <f t="shared" si="6"/>
        <v>12.611805555555556</v>
      </c>
      <c r="H26" s="6">
        <f t="shared" si="7"/>
        <v>38.630795230834295</v>
      </c>
      <c r="I26" s="7">
        <f t="shared" si="5"/>
        <v>30268.333333333336</v>
      </c>
      <c r="J26" s="166">
        <f t="shared" si="8"/>
        <v>1.1446116057721831</v>
      </c>
      <c r="L26" s="151">
        <v>27940</v>
      </c>
      <c r="M26" s="222">
        <v>2.7083333333333334E-2</v>
      </c>
      <c r="N26" s="8">
        <v>13028</v>
      </c>
      <c r="O26" s="54">
        <v>2.7083333333333334E-2</v>
      </c>
      <c r="P26" s="125">
        <f t="shared" si="9"/>
        <v>5.880694444444444</v>
      </c>
    </row>
    <row r="27" spans="1:17" x14ac:dyDescent="0.25">
      <c r="A27" s="126" t="s">
        <v>488</v>
      </c>
      <c r="B27" s="59" t="s">
        <v>257</v>
      </c>
      <c r="C27" s="124" t="s">
        <v>470</v>
      </c>
      <c r="D27" s="8">
        <v>983</v>
      </c>
      <c r="E27" s="17">
        <v>-0.37</v>
      </c>
      <c r="F27" s="8">
        <v>1557</v>
      </c>
      <c r="G27" s="6">
        <f t="shared" si="6"/>
        <v>0.92736111111111108</v>
      </c>
      <c r="H27" s="6">
        <f t="shared" si="7"/>
        <v>2.840568468215193</v>
      </c>
      <c r="I27" s="7">
        <f t="shared" si="5"/>
        <v>2225.666666666667</v>
      </c>
      <c r="J27" s="168">
        <f t="shared" si="8"/>
        <v>-0.36530418250950569</v>
      </c>
      <c r="L27" s="151">
        <v>1821</v>
      </c>
      <c r="M27" s="222">
        <v>3.0555555555555555E-2</v>
      </c>
      <c r="N27" s="8">
        <v>2630</v>
      </c>
      <c r="O27" s="54">
        <v>3.3333333333333333E-2</v>
      </c>
      <c r="P27" s="125">
        <f t="shared" si="9"/>
        <v>1.461111111111111</v>
      </c>
    </row>
    <row r="28" spans="1:17" x14ac:dyDescent="0.25">
      <c r="A28" s="126" t="s">
        <v>489</v>
      </c>
      <c r="B28" s="59" t="s">
        <v>257</v>
      </c>
      <c r="C28" s="124" t="s">
        <v>471</v>
      </c>
      <c r="D28" s="8">
        <v>392</v>
      </c>
      <c r="E28" s="16">
        <v>0.11</v>
      </c>
      <c r="F28" s="8">
        <v>603</v>
      </c>
      <c r="G28" s="6">
        <f t="shared" si="6"/>
        <v>0.41333333333333333</v>
      </c>
      <c r="H28" s="6">
        <f t="shared" si="7"/>
        <v>1.2660673598035668</v>
      </c>
      <c r="I28" s="7">
        <f t="shared" si="5"/>
        <v>992</v>
      </c>
      <c r="J28" s="166">
        <f t="shared" si="8"/>
        <v>0.15707620528771402</v>
      </c>
      <c r="L28" s="151">
        <v>744</v>
      </c>
      <c r="M28" s="222">
        <v>3.3333333333333333E-2</v>
      </c>
      <c r="N28" s="8">
        <v>643</v>
      </c>
      <c r="O28" s="54">
        <v>3.3333333333333333E-2</v>
      </c>
      <c r="P28" s="125">
        <f t="shared" si="9"/>
        <v>0.35722222222222222</v>
      </c>
    </row>
    <row r="29" spans="1:17" x14ac:dyDescent="0.25">
      <c r="A29" s="126" t="s">
        <v>490</v>
      </c>
      <c r="B29" s="59" t="s">
        <v>257</v>
      </c>
      <c r="C29" s="124" t="s">
        <v>409</v>
      </c>
      <c r="D29" s="8">
        <v>640</v>
      </c>
      <c r="E29" s="17">
        <v>-0.11</v>
      </c>
      <c r="F29" s="8">
        <v>764</v>
      </c>
      <c r="G29" s="6">
        <f t="shared" si="6"/>
        <v>0.98059027777777796</v>
      </c>
      <c r="H29" s="6">
        <f t="shared" si="7"/>
        <v>3.0036129291173159</v>
      </c>
      <c r="I29" s="7">
        <f t="shared" si="5"/>
        <v>2353.416666666667</v>
      </c>
      <c r="J29" s="168">
        <f t="shared" si="8"/>
        <v>-0.25798738833420914</v>
      </c>
      <c r="L29" s="151">
        <v>911</v>
      </c>
      <c r="M29" s="222">
        <v>6.458333333333334E-2</v>
      </c>
      <c r="N29" s="8">
        <v>1038</v>
      </c>
      <c r="O29" s="54">
        <v>7.6388888888888895E-2</v>
      </c>
      <c r="P29" s="125">
        <f t="shared" si="9"/>
        <v>1.3215277777777779</v>
      </c>
    </row>
    <row r="30" spans="1:17" x14ac:dyDescent="0.25">
      <c r="A30" s="126" t="s">
        <v>491</v>
      </c>
      <c r="B30" s="59" t="s">
        <v>257</v>
      </c>
      <c r="C30" s="124" t="s">
        <v>472</v>
      </c>
      <c r="D30" s="8">
        <v>708</v>
      </c>
      <c r="E30" s="17">
        <v>-0.53</v>
      </c>
      <c r="F30" s="8">
        <v>1380</v>
      </c>
      <c r="G30" s="6">
        <f t="shared" si="6"/>
        <v>1.0614930555555555</v>
      </c>
      <c r="H30" s="6">
        <f t="shared" si="7"/>
        <v>3.2514234926541361</v>
      </c>
      <c r="I30" s="7">
        <f t="shared" si="5"/>
        <v>2547.5833333333335</v>
      </c>
      <c r="J30" s="168">
        <f t="shared" si="8"/>
        <v>-0.37800610376398791</v>
      </c>
      <c r="L30" s="151">
        <v>1609</v>
      </c>
      <c r="M30" s="222">
        <v>3.9583333333333331E-2</v>
      </c>
      <c r="N30" s="8">
        <v>2949</v>
      </c>
      <c r="O30" s="54">
        <v>3.4722222222222224E-2</v>
      </c>
      <c r="P30" s="125">
        <f t="shared" si="9"/>
        <v>1.7065972222222223</v>
      </c>
    </row>
    <row r="31" spans="1:17" x14ac:dyDescent="0.25">
      <c r="A31" s="126" t="s">
        <v>492</v>
      </c>
      <c r="B31" s="59" t="s">
        <v>257</v>
      </c>
      <c r="C31" s="124" t="s">
        <v>473</v>
      </c>
      <c r="D31" s="8">
        <v>461</v>
      </c>
      <c r="E31" s="17">
        <v>-0.25</v>
      </c>
      <c r="F31" s="8">
        <v>621</v>
      </c>
      <c r="G31" s="6">
        <f t="shared" si="6"/>
        <v>0.52644675925925921</v>
      </c>
      <c r="H31" s="6">
        <f t="shared" si="7"/>
        <v>1.6125412707399538</v>
      </c>
      <c r="I31" s="7">
        <f t="shared" si="5"/>
        <v>1263.4722222222222</v>
      </c>
      <c r="J31" s="168">
        <f t="shared" si="8"/>
        <v>-0.39633434198651601</v>
      </c>
      <c r="L31" s="151">
        <v>827</v>
      </c>
      <c r="M31" s="222">
        <v>3.8194444444444441E-2</v>
      </c>
      <c r="N31" s="8">
        <v>1092</v>
      </c>
      <c r="O31" s="54">
        <v>4.7916666666666663E-2</v>
      </c>
      <c r="P31" s="125">
        <f t="shared" si="9"/>
        <v>0.87208333333333332</v>
      </c>
    </row>
    <row r="32" spans="1:17" x14ac:dyDescent="0.25">
      <c r="A32" s="126" t="s">
        <v>493</v>
      </c>
      <c r="B32" s="59" t="s">
        <v>257</v>
      </c>
      <c r="C32" s="124" t="s">
        <v>341</v>
      </c>
      <c r="D32" s="8">
        <v>545</v>
      </c>
      <c r="E32" s="17">
        <v>-0.34</v>
      </c>
      <c r="F32" s="8">
        <v>833</v>
      </c>
      <c r="G32" s="6">
        <f t="shared" si="6"/>
        <v>0.70972222222222225</v>
      </c>
      <c r="H32" s="6">
        <f t="shared" si="7"/>
        <v>2.173926145361635</v>
      </c>
      <c r="I32" s="7">
        <f t="shared" si="5"/>
        <v>1703.3333333333335</v>
      </c>
      <c r="J32" s="168">
        <f t="shared" si="8"/>
        <v>-0.20291173794358514</v>
      </c>
      <c r="L32" s="151">
        <v>1095</v>
      </c>
      <c r="M32" s="222">
        <v>3.888888888888889E-2</v>
      </c>
      <c r="N32" s="8">
        <v>1570</v>
      </c>
      <c r="O32" s="54">
        <v>3.4027777777777775E-2</v>
      </c>
      <c r="P32" s="125">
        <f t="shared" si="9"/>
        <v>0.89039351851851856</v>
      </c>
    </row>
    <row r="33" spans="1:17" x14ac:dyDescent="0.25">
      <c r="A33" s="126" t="s">
        <v>494</v>
      </c>
      <c r="B33" s="143" t="s">
        <v>257</v>
      </c>
      <c r="C33" s="144" t="s">
        <v>474</v>
      </c>
      <c r="D33" s="145">
        <v>479</v>
      </c>
      <c r="E33" s="146">
        <v>-0.34</v>
      </c>
      <c r="F33" s="145">
        <v>661</v>
      </c>
      <c r="G33" s="147">
        <f t="shared" si="6"/>
        <v>0.78634259259259254</v>
      </c>
      <c r="H33" s="147">
        <f t="shared" si="7"/>
        <v>2.4086194115438593</v>
      </c>
      <c r="I33" s="148">
        <f t="shared" si="5"/>
        <v>1887.2222222222222</v>
      </c>
      <c r="J33" s="167">
        <f t="shared" si="8"/>
        <v>-0.22057659435336788</v>
      </c>
      <c r="L33" s="151">
        <v>790</v>
      </c>
      <c r="M33" s="222">
        <v>5.9722222222222225E-2</v>
      </c>
      <c r="N33" s="8">
        <v>1301</v>
      </c>
      <c r="O33" s="54">
        <v>4.6527777777777779E-2</v>
      </c>
      <c r="P33" s="125">
        <f t="shared" si="9"/>
        <v>1.0088773148148149</v>
      </c>
    </row>
    <row r="34" spans="1:17" x14ac:dyDescent="0.25">
      <c r="A34" s="126" t="s">
        <v>495</v>
      </c>
      <c r="B34" s="59" t="s">
        <v>257</v>
      </c>
      <c r="C34" s="124" t="s">
        <v>475</v>
      </c>
      <c r="D34" s="8">
        <v>2093</v>
      </c>
      <c r="E34" s="17">
        <v>-0.31</v>
      </c>
      <c r="F34" s="8">
        <v>2786</v>
      </c>
      <c r="G34" s="6">
        <f t="shared" si="6"/>
        <v>3.2822222222222215</v>
      </c>
      <c r="H34" s="6">
        <f t="shared" si="7"/>
        <v>10.053663927042299</v>
      </c>
      <c r="I34" s="7">
        <f t="shared" si="5"/>
        <v>7877.3333333333321</v>
      </c>
      <c r="J34" s="168">
        <f t="shared" si="8"/>
        <v>-0.32659414559780031</v>
      </c>
      <c r="L34" s="151">
        <v>3376</v>
      </c>
      <c r="M34" s="222">
        <v>5.8333333333333327E-2</v>
      </c>
      <c r="N34" s="8">
        <v>5199</v>
      </c>
      <c r="O34" s="54">
        <v>5.6250000000000001E-2</v>
      </c>
      <c r="P34" s="125">
        <f t="shared" si="9"/>
        <v>4.8740625</v>
      </c>
    </row>
    <row r="35" spans="1:17" x14ac:dyDescent="0.25">
      <c r="A35" s="126" t="s">
        <v>496</v>
      </c>
      <c r="B35" s="1" t="s">
        <v>257</v>
      </c>
      <c r="C35" s="124" t="s">
        <v>476</v>
      </c>
      <c r="D35" s="8">
        <v>1322</v>
      </c>
      <c r="E35" s="17">
        <v>-0.34</v>
      </c>
      <c r="F35" s="8">
        <v>2100</v>
      </c>
      <c r="G35" s="6">
        <f>((M35*60*24)*L35)/(60*60*24)</f>
        <v>1.9376851851851853</v>
      </c>
      <c r="H35" s="6">
        <f t="shared" ref="H35:H40" si="10">(G35/$G$20)*100</f>
        <v>5.935257983559417</v>
      </c>
      <c r="I35" s="7">
        <f t="shared" si="5"/>
        <v>4650.4444444444453</v>
      </c>
      <c r="J35" s="168">
        <f t="shared" ref="J35:J40" si="11">(((G35/P35)*100)-100)/100</f>
        <v>-0.47544147689531135</v>
      </c>
      <c r="L35" s="151">
        <v>2462</v>
      </c>
      <c r="M35" s="222">
        <v>4.7222222222222221E-2</v>
      </c>
      <c r="N35" s="8">
        <v>4372</v>
      </c>
      <c r="O35" s="54">
        <v>5.0694444444444452E-2</v>
      </c>
      <c r="P35" s="125">
        <f t="shared" ref="P35:P40" si="12">((O35*60*24)*N35)/(60*60*24)</f>
        <v>3.6939351851851852</v>
      </c>
    </row>
    <row r="36" spans="1:17" x14ac:dyDescent="0.25">
      <c r="A36" s="126" t="s">
        <v>497</v>
      </c>
      <c r="B36" s="1" t="s">
        <v>257</v>
      </c>
      <c r="C36" s="124" t="s">
        <v>477</v>
      </c>
      <c r="D36" s="8">
        <v>1201</v>
      </c>
      <c r="E36" s="17">
        <v>-0.23</v>
      </c>
      <c r="F36" s="8">
        <v>1485</v>
      </c>
      <c r="G36" s="6">
        <f>((M36*60*24)*L36)/(60*60*24)</f>
        <v>2.2245717592592591</v>
      </c>
      <c r="H36" s="6">
        <f t="shared" si="10"/>
        <v>6.8140105498522878</v>
      </c>
      <c r="I36" s="7">
        <f t="shared" si="5"/>
        <v>5338.9722222222226</v>
      </c>
      <c r="J36" s="166">
        <f t="shared" si="11"/>
        <v>9.5679487398742255E-2</v>
      </c>
      <c r="L36" s="151">
        <v>1903</v>
      </c>
      <c r="M36" s="222">
        <v>7.013888888888889E-2</v>
      </c>
      <c r="N36" s="8">
        <v>2403</v>
      </c>
      <c r="O36" s="54">
        <v>5.0694444444444452E-2</v>
      </c>
      <c r="P36" s="125">
        <f t="shared" si="12"/>
        <v>2.0303125</v>
      </c>
    </row>
    <row r="37" spans="1:17" x14ac:dyDescent="0.25">
      <c r="A37" s="126" t="s">
        <v>498</v>
      </c>
      <c r="B37" s="1" t="s">
        <v>257</v>
      </c>
      <c r="C37" s="124" t="s">
        <v>478</v>
      </c>
      <c r="D37" s="8">
        <v>492</v>
      </c>
      <c r="E37" s="17">
        <v>-0.17</v>
      </c>
      <c r="F37" s="8">
        <v>873</v>
      </c>
      <c r="G37" s="6">
        <f t="shared" ref="G37:G40" si="13">((M37*60*24)*L37)/(60*60*24)</f>
        <v>1.3589814814814816</v>
      </c>
      <c r="H37" s="6">
        <f t="shared" si="10"/>
        <v>4.1626502329383843</v>
      </c>
      <c r="I37" s="7">
        <f t="shared" si="5"/>
        <v>3261.5555555555557</v>
      </c>
      <c r="J37" s="166">
        <f t="shared" si="11"/>
        <v>0.13265936101250189</v>
      </c>
      <c r="L37" s="151">
        <v>1129</v>
      </c>
      <c r="M37" s="222">
        <v>7.2222222222222229E-2</v>
      </c>
      <c r="N37" s="8">
        <v>1364</v>
      </c>
      <c r="O37" s="54">
        <v>5.2777777777777778E-2</v>
      </c>
      <c r="P37" s="125">
        <f t="shared" si="12"/>
        <v>1.1998148148148149</v>
      </c>
    </row>
    <row r="38" spans="1:17" x14ac:dyDescent="0.25">
      <c r="A38" s="126" t="s">
        <v>499</v>
      </c>
      <c r="B38" s="1" t="s">
        <v>257</v>
      </c>
      <c r="C38" s="124" t="s">
        <v>479</v>
      </c>
      <c r="D38" s="8">
        <v>406</v>
      </c>
      <c r="E38" s="17">
        <v>-7.0000000000000007E-2</v>
      </c>
      <c r="F38" s="8">
        <v>645</v>
      </c>
      <c r="G38" s="6">
        <f t="shared" si="13"/>
        <v>0.59277777777777774</v>
      </c>
      <c r="H38" s="6">
        <f t="shared" si="10"/>
        <v>1.8157175711161364</v>
      </c>
      <c r="I38" s="7">
        <f t="shared" si="5"/>
        <v>1422.6666666666665</v>
      </c>
      <c r="J38" s="168">
        <f t="shared" si="11"/>
        <v>-0.17414860681114547</v>
      </c>
      <c r="L38" s="151">
        <v>776</v>
      </c>
      <c r="M38" s="222">
        <v>4.5833333333333337E-2</v>
      </c>
      <c r="N38" s="8">
        <v>969</v>
      </c>
      <c r="O38" s="54">
        <v>4.4444444444444446E-2</v>
      </c>
      <c r="P38" s="125">
        <f t="shared" si="12"/>
        <v>0.71777777777777774</v>
      </c>
    </row>
    <row r="39" spans="1:17" x14ac:dyDescent="0.25">
      <c r="A39" s="126" t="s">
        <v>500</v>
      </c>
      <c r="B39" s="1" t="s">
        <v>257</v>
      </c>
      <c r="C39" s="124" t="s">
        <v>409</v>
      </c>
      <c r="D39" s="8">
        <v>451</v>
      </c>
      <c r="E39" s="17">
        <v>-0.41</v>
      </c>
      <c r="F39" s="8">
        <v>705</v>
      </c>
      <c r="G39" s="6">
        <f t="shared" si="13"/>
        <v>0.7424074074074074</v>
      </c>
      <c r="H39" s="6">
        <f t="shared" si="10"/>
        <v>2.2740430311167108</v>
      </c>
      <c r="I39" s="7">
        <f t="shared" si="5"/>
        <v>1781.7777777777776</v>
      </c>
      <c r="J39" s="168">
        <f t="shared" si="11"/>
        <v>-0.21116645145422125</v>
      </c>
      <c r="L39" s="151">
        <v>844</v>
      </c>
      <c r="M39" s="222">
        <v>5.2777777777777778E-2</v>
      </c>
      <c r="N39" s="8">
        <v>1251</v>
      </c>
      <c r="O39" s="54">
        <v>4.5138888888888888E-2</v>
      </c>
      <c r="P39" s="125">
        <f t="shared" si="12"/>
        <v>0.94114583333333335</v>
      </c>
    </row>
    <row r="40" spans="1:17" x14ac:dyDescent="0.25">
      <c r="A40" s="126" t="s">
        <v>501</v>
      </c>
      <c r="B40" s="9" t="s">
        <v>257</v>
      </c>
      <c r="C40" s="70" t="s">
        <v>480</v>
      </c>
      <c r="D40" s="10">
        <v>541</v>
      </c>
      <c r="E40" s="53">
        <v>-0.06</v>
      </c>
      <c r="F40" s="10">
        <v>905</v>
      </c>
      <c r="G40" s="12">
        <f t="shared" si="13"/>
        <v>1.0616666666666665</v>
      </c>
      <c r="H40" s="12">
        <f t="shared" si="10"/>
        <v>3.2519552749793221</v>
      </c>
      <c r="I40" s="13">
        <f t="shared" si="5"/>
        <v>2548</v>
      </c>
      <c r="J40" s="53">
        <f t="shared" si="11"/>
        <v>-0.11472277179944995</v>
      </c>
      <c r="L40" s="10">
        <v>1092</v>
      </c>
      <c r="M40" s="186">
        <v>5.8333333333333327E-2</v>
      </c>
      <c r="N40" s="10">
        <v>1219</v>
      </c>
      <c r="O40" s="157">
        <v>5.9027777777777783E-2</v>
      </c>
      <c r="P40" s="156">
        <f t="shared" si="12"/>
        <v>1.1992476851851852</v>
      </c>
    </row>
    <row r="43" spans="1:17" x14ac:dyDescent="0.25">
      <c r="A43" s="56" t="s">
        <v>455</v>
      </c>
      <c r="B43" s="42" t="s">
        <v>451</v>
      </c>
      <c r="C43" s="41"/>
      <c r="D43" s="41"/>
      <c r="E43" s="41"/>
      <c r="F43" s="41"/>
      <c r="G43" s="41"/>
      <c r="H43" s="41"/>
      <c r="I43" s="434" t="s">
        <v>502</v>
      </c>
      <c r="J43" s="434"/>
    </row>
    <row r="44" spans="1:17" x14ac:dyDescent="0.25">
      <c r="C44" s="18"/>
    </row>
    <row r="45" spans="1:17" x14ac:dyDescent="0.25">
      <c r="B45" s="158" t="s">
        <v>87</v>
      </c>
      <c r="C45" s="11"/>
      <c r="D45" s="208" t="s">
        <v>80</v>
      </c>
      <c r="E45" s="209" t="s">
        <v>79</v>
      </c>
      <c r="F45" s="208" t="s">
        <v>78</v>
      </c>
      <c r="G45" s="208" t="s">
        <v>61</v>
      </c>
      <c r="H45" s="208" t="s">
        <v>103</v>
      </c>
      <c r="I45" s="208" t="s">
        <v>76</v>
      </c>
      <c r="J45" s="210" t="s">
        <v>279</v>
      </c>
      <c r="L45" s="432">
        <v>2016</v>
      </c>
      <c r="M45" s="435"/>
      <c r="N45" s="432">
        <v>2015</v>
      </c>
      <c r="O45" s="432"/>
    </row>
    <row r="46" spans="1:17" x14ac:dyDescent="0.25">
      <c r="A46" s="126" t="s">
        <v>505</v>
      </c>
      <c r="B46" s="35" t="s">
        <v>257</v>
      </c>
      <c r="C46" s="68" t="s">
        <v>16</v>
      </c>
      <c r="D46" s="36">
        <v>10220</v>
      </c>
      <c r="E46" s="52">
        <v>-0.12</v>
      </c>
      <c r="F46" s="80">
        <f>SUM(F47:F50)</f>
        <v>20475</v>
      </c>
      <c r="G46" s="38">
        <f>SUM(G47:G50)</f>
        <v>27.569560185185185</v>
      </c>
      <c r="H46" s="38"/>
      <c r="I46" s="39">
        <f>SUM(I47:I50)</f>
        <v>66166.944444444438</v>
      </c>
      <c r="J46" s="169">
        <f>(((G46/P46)*100)-100)/100</f>
        <v>-0.11197063774183519</v>
      </c>
      <c r="L46" s="218" t="s">
        <v>85</v>
      </c>
      <c r="M46" s="219" t="s">
        <v>86</v>
      </c>
      <c r="N46" s="218" t="s">
        <v>85</v>
      </c>
      <c r="O46" s="218" t="s">
        <v>86</v>
      </c>
      <c r="P46" s="136">
        <f>SUM(P47:P50)</f>
        <v>31.045775462962965</v>
      </c>
      <c r="Q46" s="135" t="s">
        <v>280</v>
      </c>
    </row>
    <row r="47" spans="1:17" x14ac:dyDescent="0.25">
      <c r="A47" s="126" t="s">
        <v>506</v>
      </c>
      <c r="B47" s="1" t="s">
        <v>257</v>
      </c>
      <c r="C47" s="124" t="s">
        <v>475</v>
      </c>
      <c r="D47" s="8">
        <v>5632</v>
      </c>
      <c r="E47" s="17">
        <v>-0.12</v>
      </c>
      <c r="F47" s="8">
        <v>9375</v>
      </c>
      <c r="G47" s="6">
        <f>((M47*60*24)*L47)/(60*60*24)</f>
        <v>14.546250000000001</v>
      </c>
      <c r="H47" s="6">
        <f>(G47/$G$46)*100</f>
        <v>52.761995121766915</v>
      </c>
      <c r="I47" s="7">
        <f t="shared" ref="I47:I50" si="14">wertCH*G47*24</f>
        <v>34911</v>
      </c>
      <c r="J47" s="166">
        <f>(((G47/P47)*100)-100)/100</f>
        <v>1.3790433169315292E-2</v>
      </c>
      <c r="L47" s="151">
        <v>11637</v>
      </c>
      <c r="M47" s="222">
        <v>7.4999999999999997E-2</v>
      </c>
      <c r="N47" s="8">
        <v>13475</v>
      </c>
      <c r="O47" s="54">
        <v>6.3888888888888884E-2</v>
      </c>
      <c r="P47" s="125">
        <f>((O47*60*24)*N47)/(60*60*24)</f>
        <v>14.34837962962963</v>
      </c>
    </row>
    <row r="48" spans="1:17" x14ac:dyDescent="0.25">
      <c r="A48" s="126" t="s">
        <v>507</v>
      </c>
      <c r="B48" s="1" t="s">
        <v>257</v>
      </c>
      <c r="C48" s="124" t="s">
        <v>503</v>
      </c>
      <c r="D48" s="8">
        <v>3039</v>
      </c>
      <c r="E48" s="17">
        <v>-0.19</v>
      </c>
      <c r="F48" s="8">
        <v>6946</v>
      </c>
      <c r="G48" s="6">
        <f t="shared" ref="G48:G50" si="15">((M48*60*24)*L48)/(60*60*24)</f>
        <v>8.9381134259259252</v>
      </c>
      <c r="H48" s="6">
        <f t="shared" ref="H48:H50" si="16">(G48/$G$46)*100</f>
        <v>32.420224936083386</v>
      </c>
      <c r="I48" s="7">
        <f t="shared" si="14"/>
        <v>21451.472222222219</v>
      </c>
      <c r="J48" s="168">
        <f t="shared" ref="J48:J49" si="17">(((G48/P48)*100)-100)/100</f>
        <v>-0.26334230006105003</v>
      </c>
      <c r="L48" s="151">
        <v>8677</v>
      </c>
      <c r="M48" s="222">
        <v>6.1805555555555558E-2</v>
      </c>
      <c r="N48" s="8">
        <v>11520</v>
      </c>
      <c r="O48" s="54">
        <v>6.3194444444444442E-2</v>
      </c>
      <c r="P48" s="125">
        <f t="shared" ref="P48:P50" si="18">((O48*60*24)*N48)/(60*60*24)</f>
        <v>12.133333333333333</v>
      </c>
    </row>
    <row r="49" spans="1:17" x14ac:dyDescent="0.25">
      <c r="A49" s="126" t="s">
        <v>508</v>
      </c>
      <c r="B49" s="261" t="s">
        <v>1024</v>
      </c>
      <c r="C49" s="124" t="s">
        <v>399</v>
      </c>
      <c r="D49" s="8">
        <v>2413</v>
      </c>
      <c r="E49" s="17">
        <v>-0.13</v>
      </c>
      <c r="F49" s="8">
        <v>3978</v>
      </c>
      <c r="G49" s="6">
        <f t="shared" si="15"/>
        <v>3.919675925925926</v>
      </c>
      <c r="H49" s="6">
        <f t="shared" si="16"/>
        <v>14.217404628863859</v>
      </c>
      <c r="I49" s="7">
        <f t="shared" si="14"/>
        <v>9407.2222222222226</v>
      </c>
      <c r="J49" s="168">
        <f t="shared" si="17"/>
        <v>-0.14118706176220727</v>
      </c>
      <c r="L49" s="151">
        <v>4838</v>
      </c>
      <c r="M49" s="222">
        <v>4.8611111111111112E-2</v>
      </c>
      <c r="N49" s="8">
        <v>5715</v>
      </c>
      <c r="O49" s="54">
        <v>4.7916666666666663E-2</v>
      </c>
      <c r="P49" s="125">
        <f t="shared" si="18"/>
        <v>4.5640625000000004</v>
      </c>
    </row>
    <row r="50" spans="1:17" x14ac:dyDescent="0.25">
      <c r="A50" s="126" t="s">
        <v>509</v>
      </c>
      <c r="B50" s="9" t="s">
        <v>60</v>
      </c>
      <c r="C50" s="70" t="s">
        <v>504</v>
      </c>
      <c r="D50" s="10">
        <v>169</v>
      </c>
      <c r="E50" s="193" t="s">
        <v>77</v>
      </c>
      <c r="F50" s="10">
        <v>176</v>
      </c>
      <c r="G50" s="12">
        <f t="shared" si="15"/>
        <v>0.16552083333333337</v>
      </c>
      <c r="H50" s="12">
        <f t="shared" si="16"/>
        <v>0.6003753132858386</v>
      </c>
      <c r="I50" s="13">
        <f t="shared" si="14"/>
        <v>397.25000000000006</v>
      </c>
      <c r="J50" s="193" t="s">
        <v>77</v>
      </c>
      <c r="L50" s="10">
        <v>227</v>
      </c>
      <c r="M50" s="186">
        <v>4.3750000000000004E-2</v>
      </c>
      <c r="N50" s="10"/>
      <c r="O50" s="157"/>
      <c r="P50" s="156">
        <f t="shared" si="18"/>
        <v>0</v>
      </c>
    </row>
    <row r="53" spans="1:17" x14ac:dyDescent="0.25">
      <c r="A53" s="56" t="s">
        <v>456</v>
      </c>
      <c r="B53" s="42" t="s">
        <v>551</v>
      </c>
      <c r="C53" s="41"/>
      <c r="D53" s="41"/>
      <c r="E53" s="41"/>
      <c r="F53" s="41"/>
      <c r="G53" s="41"/>
      <c r="H53" s="41"/>
      <c r="I53" s="434" t="s">
        <v>533</v>
      </c>
      <c r="J53" s="434"/>
    </row>
    <row r="54" spans="1:17" x14ac:dyDescent="0.25">
      <c r="C54" s="18"/>
    </row>
    <row r="55" spans="1:17" x14ac:dyDescent="0.25">
      <c r="B55" s="158" t="s">
        <v>87</v>
      </c>
      <c r="C55" s="11"/>
      <c r="D55" s="208" t="s">
        <v>80</v>
      </c>
      <c r="E55" s="209" t="s">
        <v>79</v>
      </c>
      <c r="F55" s="208" t="s">
        <v>78</v>
      </c>
      <c r="G55" s="208" t="s">
        <v>61</v>
      </c>
      <c r="H55" s="208" t="s">
        <v>103</v>
      </c>
      <c r="I55" s="208" t="s">
        <v>76</v>
      </c>
      <c r="J55" s="210" t="s">
        <v>279</v>
      </c>
      <c r="L55" s="432">
        <v>2016</v>
      </c>
      <c r="M55" s="435"/>
      <c r="N55" s="432">
        <v>2015</v>
      </c>
      <c r="O55" s="432"/>
    </row>
    <row r="56" spans="1:17" x14ac:dyDescent="0.25">
      <c r="A56" s="126" t="s">
        <v>520</v>
      </c>
      <c r="B56" s="35" t="s">
        <v>257</v>
      </c>
      <c r="C56" s="68" t="s">
        <v>552</v>
      </c>
      <c r="D56" s="36">
        <v>39781</v>
      </c>
      <c r="E56" s="52">
        <v>-0.11</v>
      </c>
      <c r="F56" s="80">
        <f>SUM(F57:F68)</f>
        <v>99253</v>
      </c>
      <c r="G56" s="38">
        <f>SUM(G57:G68)</f>
        <v>147.78267361111111</v>
      </c>
      <c r="H56" s="38"/>
      <c r="I56" s="39">
        <f>SUM(I57:I68)</f>
        <v>354678.41666666663</v>
      </c>
      <c r="J56" s="169">
        <f>(((G56/P56)*100)-100)/100</f>
        <v>-0.18125953097625797</v>
      </c>
      <c r="L56" s="218" t="s">
        <v>85</v>
      </c>
      <c r="M56" s="219" t="s">
        <v>86</v>
      </c>
      <c r="N56" s="218" t="s">
        <v>85</v>
      </c>
      <c r="O56" s="218" t="s">
        <v>86</v>
      </c>
      <c r="P56" s="136">
        <f>SUM(P57:P68)</f>
        <v>180.50002314814816</v>
      </c>
      <c r="Q56" s="135" t="s">
        <v>280</v>
      </c>
    </row>
    <row r="57" spans="1:17" x14ac:dyDescent="0.25">
      <c r="A57" s="126" t="s">
        <v>521</v>
      </c>
      <c r="B57" s="59" t="s">
        <v>257</v>
      </c>
      <c r="C57" s="71" t="s">
        <v>510</v>
      </c>
      <c r="D57" s="60">
        <v>5483</v>
      </c>
      <c r="E57" s="96">
        <v>-0.35</v>
      </c>
      <c r="F57" s="60">
        <v>12241</v>
      </c>
      <c r="G57" s="175">
        <f t="shared" ref="G57:G67" si="19">((M57*60*24)*L57)/(60*60*24)</f>
        <v>26.895856481481481</v>
      </c>
      <c r="H57" s="153">
        <f>(G57/$G$56)*100</f>
        <v>18.199600686788024</v>
      </c>
      <c r="I57" s="154">
        <f t="shared" ref="I57:I68" si="20">wertCH*G57*24</f>
        <v>64550.055555555562</v>
      </c>
      <c r="J57" s="170">
        <f>(((G57/P57)*100)-100)/100</f>
        <v>-0.3395749387690607</v>
      </c>
      <c r="L57" s="281">
        <v>16718</v>
      </c>
      <c r="M57" s="279">
        <v>9.6527777777777768E-2</v>
      </c>
      <c r="N57" s="281">
        <v>25314</v>
      </c>
      <c r="O57" s="280">
        <v>9.6527777777777768E-2</v>
      </c>
      <c r="P57" s="179">
        <f>((O57*60*24)*N57)/(60*60*24)</f>
        <v>40.725069444444443</v>
      </c>
      <c r="Q57" s="135"/>
    </row>
    <row r="58" spans="1:17" x14ac:dyDescent="0.25">
      <c r="A58" s="126" t="s">
        <v>522</v>
      </c>
      <c r="B58" s="59" t="s">
        <v>257</v>
      </c>
      <c r="C58" s="71" t="s">
        <v>511</v>
      </c>
      <c r="D58" s="60">
        <v>3404</v>
      </c>
      <c r="E58" s="96">
        <v>-0.34</v>
      </c>
      <c r="F58" s="60">
        <v>9379</v>
      </c>
      <c r="G58" s="175">
        <f t="shared" si="19"/>
        <v>10.311249999999999</v>
      </c>
      <c r="H58" s="153">
        <f t="shared" ref="H58:H68" si="21">(G58/$G$56)*100</f>
        <v>6.9773064379211114</v>
      </c>
      <c r="I58" s="154">
        <f t="shared" si="20"/>
        <v>24747</v>
      </c>
      <c r="J58" s="170">
        <f t="shared" ref="J58:J68" si="22">(((G58/P58)*100)-100)/100</f>
        <v>-0.35067505910958091</v>
      </c>
      <c r="L58" s="281">
        <v>12204</v>
      </c>
      <c r="M58" s="279">
        <v>5.0694444444444452E-2</v>
      </c>
      <c r="N58" s="281">
        <v>18053</v>
      </c>
      <c r="O58" s="280">
        <v>5.2777777777777778E-2</v>
      </c>
      <c r="P58" s="125">
        <f t="shared" ref="P58:P68" si="23">((O58*60*24)*N58)/(60*60*24)</f>
        <v>15.879953703703704</v>
      </c>
      <c r="Q58" s="135"/>
    </row>
    <row r="59" spans="1:17" x14ac:dyDescent="0.25">
      <c r="A59" s="126" t="s">
        <v>523</v>
      </c>
      <c r="B59" s="59" t="s">
        <v>257</v>
      </c>
      <c r="C59" s="71" t="s">
        <v>512</v>
      </c>
      <c r="D59" s="60">
        <v>4163</v>
      </c>
      <c r="E59" s="96">
        <v>-0.23</v>
      </c>
      <c r="F59" s="60">
        <v>9885</v>
      </c>
      <c r="G59" s="175">
        <f t="shared" si="19"/>
        <v>9.9</v>
      </c>
      <c r="H59" s="153">
        <f t="shared" si="21"/>
        <v>6.6990261835780354</v>
      </c>
      <c r="I59" s="154">
        <f t="shared" si="20"/>
        <v>23760</v>
      </c>
      <c r="J59" s="170">
        <f t="shared" si="22"/>
        <v>-0.25486550974060196</v>
      </c>
      <c r="L59" s="281">
        <v>13365</v>
      </c>
      <c r="M59" s="279">
        <v>4.4444444444444446E-2</v>
      </c>
      <c r="N59" s="281">
        <v>21659</v>
      </c>
      <c r="O59" s="280">
        <v>3.6805555555555557E-2</v>
      </c>
      <c r="P59" s="125">
        <f t="shared" si="23"/>
        <v>13.286192129629629</v>
      </c>
      <c r="Q59" s="135"/>
    </row>
    <row r="60" spans="1:17" x14ac:dyDescent="0.25">
      <c r="A60" s="126" t="s">
        <v>524</v>
      </c>
      <c r="B60" s="59" t="s">
        <v>257</v>
      </c>
      <c r="C60" s="71" t="s">
        <v>513</v>
      </c>
      <c r="D60" s="60">
        <v>2713</v>
      </c>
      <c r="E60" s="96">
        <v>-0.28000000000000003</v>
      </c>
      <c r="F60" s="60">
        <v>7445</v>
      </c>
      <c r="G60" s="175">
        <f t="shared" si="19"/>
        <v>8.8039351851851855</v>
      </c>
      <c r="H60" s="153">
        <f t="shared" si="21"/>
        <v>5.9573527600080292</v>
      </c>
      <c r="I60" s="154">
        <f t="shared" si="20"/>
        <v>21129.444444444445</v>
      </c>
      <c r="J60" s="170">
        <f t="shared" si="22"/>
        <v>-0.12349394813742748</v>
      </c>
      <c r="L60" s="281">
        <v>10420</v>
      </c>
      <c r="M60" s="279">
        <v>5.0694444444444452E-2</v>
      </c>
      <c r="N60" s="281">
        <v>15497</v>
      </c>
      <c r="O60" s="280">
        <v>3.888888888888889E-2</v>
      </c>
      <c r="P60" s="125">
        <f t="shared" si="23"/>
        <v>10.044351851851852</v>
      </c>
      <c r="Q60" s="135"/>
    </row>
    <row r="61" spans="1:17" x14ac:dyDescent="0.25">
      <c r="A61" s="126" t="s">
        <v>525</v>
      </c>
      <c r="B61" s="59" t="s">
        <v>257</v>
      </c>
      <c r="C61" s="71" t="s">
        <v>514</v>
      </c>
      <c r="D61" s="60">
        <v>4724</v>
      </c>
      <c r="E61" s="96">
        <v>-0.3</v>
      </c>
      <c r="F61" s="60">
        <v>10797</v>
      </c>
      <c r="G61" s="175">
        <f t="shared" si="19"/>
        <v>11.418078703703705</v>
      </c>
      <c r="H61" s="153">
        <f t="shared" si="21"/>
        <v>7.7262634547743296</v>
      </c>
      <c r="I61" s="154">
        <f t="shared" si="20"/>
        <v>27403.388888888891</v>
      </c>
      <c r="J61" s="170">
        <f t="shared" si="22"/>
        <v>-0.28903619528619517</v>
      </c>
      <c r="L61" s="281">
        <v>13514</v>
      </c>
      <c r="M61" s="279">
        <v>5.0694444444444452E-2</v>
      </c>
      <c r="N61" s="281">
        <v>21024</v>
      </c>
      <c r="O61" s="280">
        <v>4.5833333333333337E-2</v>
      </c>
      <c r="P61" s="125">
        <f t="shared" si="23"/>
        <v>16.059999999999999</v>
      </c>
      <c r="Q61" s="135"/>
    </row>
    <row r="62" spans="1:17" x14ac:dyDescent="0.25">
      <c r="A62" s="126" t="s">
        <v>526</v>
      </c>
      <c r="B62" s="262" t="s">
        <v>1024</v>
      </c>
      <c r="C62" s="71" t="s">
        <v>116</v>
      </c>
      <c r="D62" s="60">
        <v>1536</v>
      </c>
      <c r="E62" s="61">
        <v>0.56999999999999995</v>
      </c>
      <c r="F62" s="60">
        <v>3308</v>
      </c>
      <c r="G62" s="175">
        <f t="shared" si="19"/>
        <v>3.3988888888888891</v>
      </c>
      <c r="H62" s="153">
        <f t="shared" si="21"/>
        <v>2.299923804216073</v>
      </c>
      <c r="I62" s="154">
        <f t="shared" si="20"/>
        <v>8157.3333333333339</v>
      </c>
      <c r="J62" s="176">
        <f t="shared" si="22"/>
        <v>0.71049136786188571</v>
      </c>
      <c r="L62" s="281">
        <v>4256</v>
      </c>
      <c r="M62" s="279">
        <v>4.7916666666666663E-2</v>
      </c>
      <c r="N62" s="281">
        <v>3012</v>
      </c>
      <c r="O62" s="280">
        <v>3.9583333333333331E-2</v>
      </c>
      <c r="P62" s="125">
        <f t="shared" si="23"/>
        <v>1.9870833333333333</v>
      </c>
      <c r="Q62" s="135"/>
    </row>
    <row r="63" spans="1:17" x14ac:dyDescent="0.25">
      <c r="A63" s="126" t="s">
        <v>527</v>
      </c>
      <c r="B63" s="59" t="s">
        <v>257</v>
      </c>
      <c r="C63" s="71" t="s">
        <v>515</v>
      </c>
      <c r="D63" s="60">
        <v>6523</v>
      </c>
      <c r="E63" s="61">
        <v>0.18</v>
      </c>
      <c r="F63" s="60">
        <v>11714</v>
      </c>
      <c r="G63" s="175">
        <f t="shared" si="19"/>
        <v>15.777777777777779</v>
      </c>
      <c r="H63" s="153">
        <f t="shared" si="21"/>
        <v>10.676338025455454</v>
      </c>
      <c r="I63" s="154">
        <f t="shared" si="20"/>
        <v>37866.666666666672</v>
      </c>
      <c r="J63" s="176">
        <f t="shared" si="22"/>
        <v>0.312418587590366</v>
      </c>
      <c r="L63" s="281">
        <v>14200</v>
      </c>
      <c r="M63" s="279">
        <v>6.6666666666666666E-2</v>
      </c>
      <c r="N63" s="281">
        <v>11939</v>
      </c>
      <c r="O63" s="280">
        <v>6.0416666666666667E-2</v>
      </c>
      <c r="P63" s="125">
        <f t="shared" si="23"/>
        <v>12.021909722222222</v>
      </c>
      <c r="Q63" s="135"/>
    </row>
    <row r="64" spans="1:17" x14ac:dyDescent="0.25">
      <c r="A64" s="126" t="s">
        <v>528</v>
      </c>
      <c r="B64" s="59" t="s">
        <v>257</v>
      </c>
      <c r="C64" s="71" t="s">
        <v>516</v>
      </c>
      <c r="D64" s="60">
        <v>7592</v>
      </c>
      <c r="E64" s="61">
        <v>0.23</v>
      </c>
      <c r="F64" s="60">
        <v>12729</v>
      </c>
      <c r="G64" s="175">
        <f t="shared" si="19"/>
        <v>29.07</v>
      </c>
      <c r="H64" s="153">
        <f t="shared" si="21"/>
        <v>19.670776884506409</v>
      </c>
      <c r="I64" s="154">
        <f t="shared" si="20"/>
        <v>69768</v>
      </c>
      <c r="J64" s="176">
        <f t="shared" si="22"/>
        <v>7.0399269708100579E-2</v>
      </c>
      <c r="L64" s="281">
        <v>16524</v>
      </c>
      <c r="M64" s="279">
        <v>0.10555555555555556</v>
      </c>
      <c r="N64" s="281">
        <v>16881</v>
      </c>
      <c r="O64" s="280">
        <v>9.6527777777777768E-2</v>
      </c>
      <c r="P64" s="125">
        <f t="shared" si="23"/>
        <v>27.158090277777777</v>
      </c>
      <c r="Q64" s="135"/>
    </row>
    <row r="65" spans="1:17" x14ac:dyDescent="0.25">
      <c r="A65" s="126" t="s">
        <v>532</v>
      </c>
      <c r="B65" s="59" t="s">
        <v>257</v>
      </c>
      <c r="C65" s="71" t="s">
        <v>517</v>
      </c>
      <c r="D65" s="60">
        <v>2126</v>
      </c>
      <c r="E65" s="96">
        <v>-0.34</v>
      </c>
      <c r="F65" s="60">
        <v>3469</v>
      </c>
      <c r="G65" s="175">
        <f t="shared" si="19"/>
        <v>5.8416666666666668</v>
      </c>
      <c r="H65" s="153">
        <f t="shared" si="21"/>
        <v>3.9528765611853554</v>
      </c>
      <c r="I65" s="154">
        <f t="shared" si="20"/>
        <v>14020</v>
      </c>
      <c r="J65" s="170">
        <f t="shared" si="22"/>
        <v>-0.36548165916136777</v>
      </c>
      <c r="L65" s="281">
        <v>4206</v>
      </c>
      <c r="M65" s="279">
        <v>8.3333333333333329E-2</v>
      </c>
      <c r="N65" s="281">
        <v>6741</v>
      </c>
      <c r="O65" s="280">
        <v>8.1944444444444445E-2</v>
      </c>
      <c r="P65" s="125">
        <f t="shared" si="23"/>
        <v>9.2064583333333339</v>
      </c>
      <c r="Q65" s="135"/>
    </row>
    <row r="66" spans="1:17" x14ac:dyDescent="0.25">
      <c r="A66" s="126" t="s">
        <v>529</v>
      </c>
      <c r="B66" s="59" t="s">
        <v>257</v>
      </c>
      <c r="C66" s="71" t="s">
        <v>518</v>
      </c>
      <c r="D66" s="60">
        <v>5695</v>
      </c>
      <c r="E66" s="96">
        <v>-0.1</v>
      </c>
      <c r="F66" s="60">
        <v>10526</v>
      </c>
      <c r="G66" s="175">
        <f t="shared" si="19"/>
        <v>17.127870370370371</v>
      </c>
      <c r="H66" s="153">
        <f t="shared" si="21"/>
        <v>11.589904250509244</v>
      </c>
      <c r="I66" s="154">
        <f t="shared" si="20"/>
        <v>41106.888888888891</v>
      </c>
      <c r="J66" s="170">
        <f t="shared" si="22"/>
        <v>-0.16702897123140403</v>
      </c>
      <c r="L66" s="281">
        <v>13096</v>
      </c>
      <c r="M66" s="279">
        <v>7.8472222222222221E-2</v>
      </c>
      <c r="N66" s="281">
        <v>17590</v>
      </c>
      <c r="O66" s="280">
        <v>7.013888888888889E-2</v>
      </c>
      <c r="P66" s="125">
        <f t="shared" si="23"/>
        <v>20.562384259259261</v>
      </c>
      <c r="Q66" s="135"/>
    </row>
    <row r="67" spans="1:17" x14ac:dyDescent="0.25">
      <c r="A67" s="126" t="s">
        <v>530</v>
      </c>
      <c r="B67" s="59" t="s">
        <v>257</v>
      </c>
      <c r="C67" s="71" t="s">
        <v>519</v>
      </c>
      <c r="D67" s="60">
        <v>2854</v>
      </c>
      <c r="E67" s="96">
        <v>-0.36</v>
      </c>
      <c r="F67" s="60">
        <v>4739</v>
      </c>
      <c r="G67" s="175">
        <f t="shared" si="19"/>
        <v>5.7472685185185188</v>
      </c>
      <c r="H67" s="153">
        <f t="shared" si="21"/>
        <v>3.8890002312736662</v>
      </c>
      <c r="I67" s="154">
        <f t="shared" si="20"/>
        <v>13793.444444444445</v>
      </c>
      <c r="J67" s="170">
        <f t="shared" si="22"/>
        <v>-0.32758639367349146</v>
      </c>
      <c r="L67" s="281">
        <v>5774</v>
      </c>
      <c r="M67" s="279">
        <v>5.9722222222222225E-2</v>
      </c>
      <c r="N67" s="281">
        <v>8688</v>
      </c>
      <c r="O67" s="280">
        <v>5.9027777777777783E-2</v>
      </c>
      <c r="P67" s="125">
        <f t="shared" si="23"/>
        <v>8.5472222222222225</v>
      </c>
      <c r="Q67" s="135"/>
    </row>
    <row r="68" spans="1:17" x14ac:dyDescent="0.25">
      <c r="A68" s="126" t="s">
        <v>531</v>
      </c>
      <c r="B68" s="268" t="s">
        <v>1024</v>
      </c>
      <c r="C68" s="70" t="s">
        <v>406</v>
      </c>
      <c r="D68" s="10">
        <v>1530</v>
      </c>
      <c r="E68" s="95">
        <v>-0.26</v>
      </c>
      <c r="F68" s="10">
        <v>3021</v>
      </c>
      <c r="G68" s="12">
        <f t="shared" ref="G68" si="24">((M68*60*24)*L68)/(60*60*24)</f>
        <v>3.4900810185185187</v>
      </c>
      <c r="H68" s="12">
        <f t="shared" si="21"/>
        <v>2.3616307197842681</v>
      </c>
      <c r="I68" s="13">
        <f t="shared" si="20"/>
        <v>8376.1944444444453</v>
      </c>
      <c r="J68" s="53">
        <f t="shared" si="22"/>
        <v>-0.30494582116489682</v>
      </c>
      <c r="L68" s="10">
        <v>3817</v>
      </c>
      <c r="M68" s="186">
        <v>5.486111111111111E-2</v>
      </c>
      <c r="N68" s="10">
        <v>5227</v>
      </c>
      <c r="O68" s="157">
        <v>5.7638888888888885E-2</v>
      </c>
      <c r="P68" s="156">
        <f t="shared" si="23"/>
        <v>5.0213078703703706</v>
      </c>
    </row>
    <row r="71" spans="1:17" x14ac:dyDescent="0.25">
      <c r="A71" s="56" t="s">
        <v>457</v>
      </c>
      <c r="B71" s="42" t="s">
        <v>452</v>
      </c>
      <c r="C71" s="41"/>
      <c r="D71" s="41"/>
      <c r="E71" s="41"/>
      <c r="F71" s="41"/>
      <c r="G71" s="41"/>
      <c r="H71" s="41"/>
      <c r="I71" s="434" t="s">
        <v>534</v>
      </c>
      <c r="J71" s="434"/>
    </row>
    <row r="72" spans="1:17" x14ac:dyDescent="0.25">
      <c r="C72" s="18"/>
    </row>
    <row r="73" spans="1:17" x14ac:dyDescent="0.25">
      <c r="B73" s="158" t="s">
        <v>87</v>
      </c>
      <c r="C73" s="11"/>
      <c r="D73" s="208" t="s">
        <v>80</v>
      </c>
      <c r="E73" s="209" t="s">
        <v>79</v>
      </c>
      <c r="F73" s="208" t="s">
        <v>78</v>
      </c>
      <c r="G73" s="208" t="s">
        <v>61</v>
      </c>
      <c r="H73" s="208" t="s">
        <v>103</v>
      </c>
      <c r="I73" s="208" t="s">
        <v>76</v>
      </c>
      <c r="J73" s="210" t="s">
        <v>279</v>
      </c>
      <c r="L73" s="432">
        <v>2016</v>
      </c>
      <c r="M73" s="435"/>
      <c r="N73" s="432">
        <v>2015</v>
      </c>
      <c r="O73" s="432"/>
    </row>
    <row r="74" spans="1:17" x14ac:dyDescent="0.25">
      <c r="A74" s="126" t="s">
        <v>542</v>
      </c>
      <c r="B74" s="35" t="s">
        <v>257</v>
      </c>
      <c r="C74" s="68" t="s">
        <v>18</v>
      </c>
      <c r="D74" s="36">
        <v>11962</v>
      </c>
      <c r="E74" s="52">
        <v>-7.0000000000000007E-2</v>
      </c>
      <c r="F74" s="80">
        <f>SUM(F75:F82)</f>
        <v>26378</v>
      </c>
      <c r="G74" s="38">
        <f>SUM(G75:G82)</f>
        <v>31.797303240740739</v>
      </c>
      <c r="H74" s="38"/>
      <c r="I74" s="39">
        <f>SUM(I75:I82)</f>
        <v>76313.527777777766</v>
      </c>
      <c r="J74" s="169">
        <f t="shared" ref="J74:J82" si="25">(((G74/P74)*100)-100)/100</f>
        <v>-0.10721584758676116</v>
      </c>
      <c r="L74" s="218" t="s">
        <v>85</v>
      </c>
      <c r="M74" s="219" t="s">
        <v>86</v>
      </c>
      <c r="N74" s="218" t="s">
        <v>85</v>
      </c>
      <c r="O74" s="218" t="s">
        <v>86</v>
      </c>
      <c r="P74" s="136">
        <f>SUM(P75:P82)</f>
        <v>35.615891203703704</v>
      </c>
      <c r="Q74" s="135" t="s">
        <v>280</v>
      </c>
    </row>
    <row r="75" spans="1:17" x14ac:dyDescent="0.25">
      <c r="A75" s="126" t="s">
        <v>543</v>
      </c>
      <c r="B75" s="1" t="s">
        <v>257</v>
      </c>
      <c r="C75" s="124" t="s">
        <v>475</v>
      </c>
      <c r="D75" s="8">
        <v>3711</v>
      </c>
      <c r="E75" s="17">
        <v>-0.11</v>
      </c>
      <c r="F75" s="8">
        <v>7082</v>
      </c>
      <c r="G75" s="6">
        <f t="shared" ref="G75:G82" si="26">((M75*60*24)*L75)/(60*60*24)</f>
        <v>9.8112847222222239</v>
      </c>
      <c r="H75" s="6">
        <f>(G75/$G$74)*100</f>
        <v>30.855713290966698</v>
      </c>
      <c r="I75" s="7">
        <f t="shared" ref="I75:I82" si="27">wertCH*G75*24</f>
        <v>23547.083333333336</v>
      </c>
      <c r="J75" s="168">
        <f t="shared" si="25"/>
        <v>-7.5093833195129356E-2</v>
      </c>
      <c r="L75" s="281">
        <v>9115</v>
      </c>
      <c r="M75" s="279">
        <v>6.458333333333334E-2</v>
      </c>
      <c r="N75" s="281">
        <v>10415</v>
      </c>
      <c r="O75" s="280">
        <v>6.1111111111111116E-2</v>
      </c>
      <c r="P75" s="179">
        <f>((O75*60*24)*N75)/(60*60*24)</f>
        <v>10.607870370370371</v>
      </c>
      <c r="Q75" s="135"/>
    </row>
    <row r="76" spans="1:17" x14ac:dyDescent="0.25">
      <c r="A76" s="126" t="s">
        <v>546</v>
      </c>
      <c r="B76" s="1" t="s">
        <v>257</v>
      </c>
      <c r="C76" s="124" t="s">
        <v>535</v>
      </c>
      <c r="D76" s="8">
        <v>2158</v>
      </c>
      <c r="E76" s="282">
        <v>0</v>
      </c>
      <c r="F76" s="8">
        <v>4564</v>
      </c>
      <c r="G76" s="6">
        <f t="shared" si="26"/>
        <v>5.8350925925925923</v>
      </c>
      <c r="H76" s="6">
        <f t="shared" ref="H76:H82" si="28">(G76/$G$74)*100</f>
        <v>18.350904000928917</v>
      </c>
      <c r="I76" s="7">
        <f t="shared" si="27"/>
        <v>14004.222222222223</v>
      </c>
      <c r="J76" s="168">
        <f t="shared" si="25"/>
        <v>-0.10142303085609995</v>
      </c>
      <c r="L76" s="281">
        <v>5729</v>
      </c>
      <c r="M76" s="279">
        <v>6.1111111111111116E-2</v>
      </c>
      <c r="N76" s="281">
        <v>6304</v>
      </c>
      <c r="O76" s="280">
        <v>6.1805555555555558E-2</v>
      </c>
      <c r="P76" s="125">
        <f t="shared" ref="P76:P79" si="29">((O76*60*24)*N76)/(60*60*24)</f>
        <v>6.4937037037037033</v>
      </c>
      <c r="Q76" s="135"/>
    </row>
    <row r="77" spans="1:17" x14ac:dyDescent="0.25">
      <c r="A77" s="126" t="s">
        <v>544</v>
      </c>
      <c r="B77" s="1" t="s">
        <v>257</v>
      </c>
      <c r="C77" s="124" t="s">
        <v>536</v>
      </c>
      <c r="D77" s="8">
        <v>3523</v>
      </c>
      <c r="E77" s="17">
        <v>-0.03</v>
      </c>
      <c r="F77" s="8">
        <v>6401</v>
      </c>
      <c r="G77" s="6">
        <f t="shared" si="26"/>
        <v>7.994583333333332</v>
      </c>
      <c r="H77" s="6">
        <f t="shared" si="28"/>
        <v>25.142331325413032</v>
      </c>
      <c r="I77" s="7">
        <f t="shared" si="27"/>
        <v>19187</v>
      </c>
      <c r="J77" s="284">
        <f t="shared" si="25"/>
        <v>-5.2115905774599013E-5</v>
      </c>
      <c r="L77" s="281">
        <v>8223</v>
      </c>
      <c r="M77" s="279">
        <v>5.8333333333333327E-2</v>
      </c>
      <c r="N77" s="281">
        <v>8424</v>
      </c>
      <c r="O77" s="280">
        <v>5.6944444444444443E-2</v>
      </c>
      <c r="P77" s="125">
        <f t="shared" si="29"/>
        <v>7.9950000000000001</v>
      </c>
      <c r="Q77" s="135"/>
    </row>
    <row r="78" spans="1:17" x14ac:dyDescent="0.25">
      <c r="A78" s="126" t="s">
        <v>547</v>
      </c>
      <c r="B78" s="1" t="s">
        <v>257</v>
      </c>
      <c r="C78" s="124" t="s">
        <v>537</v>
      </c>
      <c r="D78" s="8">
        <v>634</v>
      </c>
      <c r="E78" s="17">
        <v>-0.25</v>
      </c>
      <c r="F78" s="8">
        <v>1235</v>
      </c>
      <c r="G78" s="6">
        <f t="shared" si="26"/>
        <v>1.0866666666666667</v>
      </c>
      <c r="H78" s="6">
        <f t="shared" si="28"/>
        <v>3.4174805908519934</v>
      </c>
      <c r="I78" s="7">
        <f t="shared" si="27"/>
        <v>2608</v>
      </c>
      <c r="J78" s="168">
        <f t="shared" si="25"/>
        <v>-0.11852185669220376</v>
      </c>
      <c r="L78" s="281">
        <v>1467</v>
      </c>
      <c r="M78" s="279">
        <v>4.4444444444444446E-2</v>
      </c>
      <c r="N78" s="281">
        <v>1902</v>
      </c>
      <c r="O78" s="280">
        <v>3.888888888888889E-2</v>
      </c>
      <c r="P78" s="125">
        <f t="shared" si="29"/>
        <v>1.2327777777777778</v>
      </c>
      <c r="Q78" s="135"/>
    </row>
    <row r="79" spans="1:17" x14ac:dyDescent="0.25">
      <c r="A79" s="126" t="s">
        <v>545</v>
      </c>
      <c r="B79" s="143" t="s">
        <v>257</v>
      </c>
      <c r="C79" s="144" t="s">
        <v>538</v>
      </c>
      <c r="D79" s="145">
        <v>1444</v>
      </c>
      <c r="E79" s="146">
        <v>-0.2</v>
      </c>
      <c r="F79" s="145">
        <v>2115</v>
      </c>
      <c r="G79" s="147">
        <f t="shared" si="26"/>
        <v>2.5857060185185183</v>
      </c>
      <c r="H79" s="6">
        <f t="shared" si="28"/>
        <v>8.1318406122112474</v>
      </c>
      <c r="I79" s="148">
        <f t="shared" si="27"/>
        <v>6205.6944444444443</v>
      </c>
      <c r="J79" s="167">
        <f t="shared" si="25"/>
        <v>-0.1876240900066182</v>
      </c>
      <c r="L79" s="281">
        <v>2455</v>
      </c>
      <c r="M79" s="279">
        <v>6.3194444444444442E-2</v>
      </c>
      <c r="N79" s="281">
        <v>3022</v>
      </c>
      <c r="O79" s="280">
        <v>6.3194444444444442E-2</v>
      </c>
      <c r="P79" s="125">
        <f t="shared" si="29"/>
        <v>3.1828935185185183</v>
      </c>
      <c r="Q79" s="135"/>
    </row>
    <row r="80" spans="1:17" x14ac:dyDescent="0.25">
      <c r="A80" s="126" t="s">
        <v>548</v>
      </c>
      <c r="B80" s="1" t="s">
        <v>257</v>
      </c>
      <c r="C80" s="124" t="s">
        <v>539</v>
      </c>
      <c r="D80" s="8">
        <v>475</v>
      </c>
      <c r="E80" s="17">
        <v>-0.36</v>
      </c>
      <c r="F80" s="8">
        <v>630</v>
      </c>
      <c r="G80" s="6">
        <f t="shared" si="26"/>
        <v>0.52097222222222228</v>
      </c>
      <c r="H80" s="6">
        <f t="shared" si="28"/>
        <v>1.6384163722246714</v>
      </c>
      <c r="I80" s="7">
        <f t="shared" si="27"/>
        <v>1250.3333333333335</v>
      </c>
      <c r="J80" s="168">
        <f t="shared" si="25"/>
        <v>-0.42910774304014199</v>
      </c>
      <c r="L80" s="281">
        <v>726</v>
      </c>
      <c r="M80" s="279">
        <v>4.3055555555555562E-2</v>
      </c>
      <c r="N80" s="281">
        <v>1213</v>
      </c>
      <c r="O80" s="280">
        <v>4.5138888888888888E-2</v>
      </c>
      <c r="P80" s="125">
        <f>((O80*60*24)*N80)/(60*60*24)</f>
        <v>0.91255787037037039</v>
      </c>
      <c r="Q80" s="135"/>
    </row>
    <row r="81" spans="1:17" x14ac:dyDescent="0.25">
      <c r="A81" s="126" t="s">
        <v>549</v>
      </c>
      <c r="B81" s="1" t="s">
        <v>257</v>
      </c>
      <c r="C81" s="124" t="s">
        <v>540</v>
      </c>
      <c r="D81" s="8">
        <v>1526</v>
      </c>
      <c r="E81" s="17">
        <v>-0.18</v>
      </c>
      <c r="F81" s="8">
        <v>3410</v>
      </c>
      <c r="G81" s="6">
        <f t="shared" si="26"/>
        <v>3.1800347222222221</v>
      </c>
      <c r="H81" s="6">
        <f t="shared" si="28"/>
        <v>10.000957308064283</v>
      </c>
      <c r="I81" s="7">
        <f t="shared" si="27"/>
        <v>7632.0833333333339</v>
      </c>
      <c r="J81" s="168">
        <f t="shared" si="25"/>
        <v>-0.25979557528799418</v>
      </c>
      <c r="L81" s="281">
        <v>4227</v>
      </c>
      <c r="M81" s="279">
        <v>4.5138888888888888E-2</v>
      </c>
      <c r="N81" s="281">
        <v>5228</v>
      </c>
      <c r="O81" s="280">
        <v>4.9305555555555554E-2</v>
      </c>
      <c r="P81" s="125">
        <f>((O81*60*24)*N81)/(60*60*24)</f>
        <v>4.2961574074074074</v>
      </c>
      <c r="Q81" s="135"/>
    </row>
    <row r="82" spans="1:17" x14ac:dyDescent="0.25">
      <c r="A82" s="126" t="s">
        <v>550</v>
      </c>
      <c r="B82" s="9" t="s">
        <v>257</v>
      </c>
      <c r="C82" s="70" t="s">
        <v>541</v>
      </c>
      <c r="D82" s="10">
        <v>457</v>
      </c>
      <c r="E82" s="53">
        <v>-0.34</v>
      </c>
      <c r="F82" s="10">
        <v>941</v>
      </c>
      <c r="G82" s="12">
        <f t="shared" si="26"/>
        <v>0.78296296296296297</v>
      </c>
      <c r="H82" s="12">
        <f t="shared" si="28"/>
        <v>2.4623564993391667</v>
      </c>
      <c r="I82" s="13">
        <f t="shared" si="27"/>
        <v>1879.1111111111109</v>
      </c>
      <c r="J82" s="53">
        <f t="shared" si="25"/>
        <v>-0.1251131631359769</v>
      </c>
      <c r="L82" s="283">
        <v>1208</v>
      </c>
      <c r="M82" s="285">
        <v>3.888888888888889E-2</v>
      </c>
      <c r="N82" s="283">
        <v>1578</v>
      </c>
      <c r="O82" s="286">
        <v>3.4027777777777775E-2</v>
      </c>
      <c r="P82" s="156">
        <f>((O82*60*24)*N82)/(60*60*24)</f>
        <v>0.89493055555555556</v>
      </c>
      <c r="Q82" s="135"/>
    </row>
    <row r="83" spans="1:17" x14ac:dyDescent="0.25">
      <c r="L83" s="174"/>
      <c r="M83" s="174"/>
      <c r="N83" s="174"/>
      <c r="O83" s="174"/>
      <c r="P83" s="177"/>
      <c r="Q83" s="135"/>
    </row>
    <row r="84" spans="1:17" x14ac:dyDescent="0.25">
      <c r="L84" s="174"/>
      <c r="M84" s="174"/>
      <c r="N84" s="174"/>
      <c r="O84" s="174"/>
      <c r="P84" s="177"/>
      <c r="Q84" s="135"/>
    </row>
    <row r="85" spans="1:17" x14ac:dyDescent="0.25">
      <c r="L85" s="174"/>
      <c r="M85" s="174"/>
      <c r="N85" s="174"/>
      <c r="O85" s="174"/>
      <c r="P85" s="177"/>
      <c r="Q85" s="135"/>
    </row>
    <row r="86" spans="1:17" x14ac:dyDescent="0.25">
      <c r="L86" s="180"/>
      <c r="M86" s="181"/>
      <c r="N86" s="182"/>
      <c r="O86" s="181"/>
      <c r="P86" s="177"/>
    </row>
  </sheetData>
  <mergeCells count="16">
    <mergeCell ref="I71:J71"/>
    <mergeCell ref="F2:J2"/>
    <mergeCell ref="I8:J8"/>
    <mergeCell ref="I17:J17"/>
    <mergeCell ref="I43:J43"/>
    <mergeCell ref="I53:J53"/>
    <mergeCell ref="L55:M55"/>
    <mergeCell ref="N55:O55"/>
    <mergeCell ref="L73:M73"/>
    <mergeCell ref="N73:O73"/>
    <mergeCell ref="L10:M10"/>
    <mergeCell ref="N10:O10"/>
    <mergeCell ref="L19:M19"/>
    <mergeCell ref="N19:O19"/>
    <mergeCell ref="L45:M45"/>
    <mergeCell ref="N45:O45"/>
  </mergeCells>
  <hyperlinks>
    <hyperlink ref="I43" r:id="rId1"/>
    <hyperlink ref="I8" r:id="rId2"/>
    <hyperlink ref="I17" r:id="rId3"/>
    <hyperlink ref="I53" r:id="rId4"/>
    <hyperlink ref="F2" r:id="rId5"/>
    <hyperlink ref="I71" r:id="rId6"/>
    <hyperlink ref="C11" r:id="rId7"/>
    <hyperlink ref="C12" r:id="rId8"/>
    <hyperlink ref="C13" r:id="rId9"/>
    <hyperlink ref="C14" r:id="rId10"/>
    <hyperlink ref="C20" r:id="rId11"/>
    <hyperlink ref="C21" r:id="rId12"/>
    <hyperlink ref="C22" r:id="rId13"/>
    <hyperlink ref="C23" r:id="rId14"/>
    <hyperlink ref="C24" r:id="rId15"/>
    <hyperlink ref="C25" r:id="rId16"/>
    <hyperlink ref="C26" r:id="rId17"/>
    <hyperlink ref="C27" r:id="rId18"/>
    <hyperlink ref="C28" r:id="rId19"/>
    <hyperlink ref="C29" r:id="rId20"/>
    <hyperlink ref="C30" r:id="rId21"/>
    <hyperlink ref="C31" r:id="rId22"/>
    <hyperlink ref="C32" r:id="rId23"/>
    <hyperlink ref="C33" r:id="rId24"/>
    <hyperlink ref="C34" r:id="rId25"/>
    <hyperlink ref="C35" r:id="rId26"/>
    <hyperlink ref="C36" r:id="rId27"/>
    <hyperlink ref="C37" r:id="rId28"/>
    <hyperlink ref="C38" r:id="rId29"/>
    <hyperlink ref="C39" r:id="rId30"/>
    <hyperlink ref="C40" r:id="rId31"/>
    <hyperlink ref="C46" r:id="rId32"/>
    <hyperlink ref="C47" r:id="rId33"/>
    <hyperlink ref="C48" r:id="rId34"/>
    <hyperlink ref="C49" r:id="rId35"/>
    <hyperlink ref="C50" r:id="rId36"/>
    <hyperlink ref="C56" r:id="rId37" display="Liebe, Sexualität, Beziehung"/>
    <hyperlink ref="C57" r:id="rId38"/>
    <hyperlink ref="C58" r:id="rId39"/>
    <hyperlink ref="C59" r:id="rId40"/>
    <hyperlink ref="C60" r:id="rId41"/>
    <hyperlink ref="C61" r:id="rId42"/>
    <hyperlink ref="C62" r:id="rId43" display="Sex in Netz"/>
    <hyperlink ref="C63" r:id="rId44"/>
    <hyperlink ref="C64" r:id="rId45"/>
    <hyperlink ref="C65" r:id="rId46"/>
    <hyperlink ref="C66" r:id="rId47"/>
    <hyperlink ref="C67" r:id="rId48"/>
    <hyperlink ref="C68" r:id="rId49"/>
    <hyperlink ref="C74" r:id="rId50"/>
    <hyperlink ref="C75" r:id="rId51"/>
    <hyperlink ref="C76" r:id="rId52"/>
    <hyperlink ref="C77" r:id="rId53"/>
    <hyperlink ref="C78" r:id="rId54"/>
    <hyperlink ref="C79" r:id="rId55"/>
    <hyperlink ref="C80" r:id="rId56"/>
    <hyperlink ref="C81" r:id="rId57"/>
    <hyperlink ref="C82" r:id="rId58"/>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19" location="leg.sessions" display="Sessions"/>
    <hyperlink ref="E19" location="leg.trend" display="Trend"/>
    <hyperlink ref="F19" location="leg.uniquePageviews" display="uniquePageviews"/>
    <hyperlink ref="G19" location="leg.interventionstage" display="Interventionstage"/>
    <hyperlink ref="H19" location="leg.proz.verteilung" display="% Verteilung"/>
    <hyperlink ref="I19" location="leg.wert" display="Wert"/>
    <hyperlink ref="J19" location="leg.verlauf" display="Verlauf"/>
    <hyperlink ref="D45" location="leg.sessions" display="Sessions"/>
    <hyperlink ref="E45" location="leg.trend" display="Trend"/>
    <hyperlink ref="F45" location="leg.uniquePageviews" display="uniquePageviews"/>
    <hyperlink ref="G45" location="leg.interventionstage" display="Interventionstage"/>
    <hyperlink ref="H45" location="leg.proz.verteilung" display="% Verteilung"/>
    <hyperlink ref="I45" location="leg.wert" display="Wert"/>
    <hyperlink ref="J45" location="leg.verlauf" display="Verlauf"/>
    <hyperlink ref="D55" location="leg.sessions" display="Sessions"/>
    <hyperlink ref="E55" location="leg.trend" display="Trend"/>
    <hyperlink ref="F55" location="leg.uniquePageviews" display="uniquePageviews"/>
    <hyperlink ref="G55" location="leg.interventionstage" display="Interventionstage"/>
    <hyperlink ref="H55" location="leg.proz.verteilung" display="% Verteilung"/>
    <hyperlink ref="I55" location="leg.wert" display="Wert"/>
    <hyperlink ref="J55" location="leg.verlauf" display="Verlauf"/>
    <hyperlink ref="D73" location="leg.sessions" display="Sessions"/>
    <hyperlink ref="E73" location="leg.trend" display="Trend"/>
    <hyperlink ref="F73" location="leg.uniquePageviews" display="uniquePageviews"/>
    <hyperlink ref="G73" location="leg.interventionstage" display="Interventionstage"/>
    <hyperlink ref="H73" location="leg.proz.verteilung" display="% Verteilung"/>
    <hyperlink ref="I73" location="leg.wert" display="Wert"/>
    <hyperlink ref="J73"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B19" location="leg.onlineseit" display="Online seit…"/>
    <hyperlink ref="B45" location="leg.onlineseit" display="Online seit…"/>
    <hyperlink ref="B55" location="leg.onlineseit" display="Online seit…"/>
    <hyperlink ref="B73"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 ref="L20" location="leg.pageviews" display="pageviews"/>
    <hyperlink ref="M20" location="leg.avgTimeOnPage" display="avgTimeOnPage"/>
    <hyperlink ref="N20" location="leg.pageviews" display="pageviews"/>
    <hyperlink ref="O20" location="leg.avgTimeOnPage" display="avgTimeOnPage"/>
    <hyperlink ref="L46" location="leg.pageviews" display="pageviews"/>
    <hyperlink ref="M46" location="leg.avgTimeOnPage" display="avgTimeOnPage"/>
    <hyperlink ref="N46" location="leg.pageviews" display="pageviews"/>
    <hyperlink ref="O46" location="leg.avgTimeOnPage" display="avgTimeOnPage"/>
    <hyperlink ref="L56" location="leg.pageviews" display="pageviews"/>
    <hyperlink ref="M56" location="leg.avgTimeOnPage" display="avgTimeOnPage"/>
    <hyperlink ref="N56" location="leg.pageviews" display="pageviews"/>
    <hyperlink ref="O56" location="leg.avgTimeOnPage" display="avgTimeOnPage"/>
    <hyperlink ref="L74" location="leg.pageviews" display="pageviews"/>
    <hyperlink ref="M74" location="leg.avgTimeOnPage" display="avgTimeOnPage"/>
    <hyperlink ref="N74" location="leg.pageviews" display="pageviews"/>
    <hyperlink ref="O74" location="leg.avgTimeOnPage" display="avgTimeOnPage"/>
    <hyperlink ref="B62" location="CH.J.Webprofi.SexImNetz" display="-&gt;"/>
    <hyperlink ref="B49" location="CH.J.Gewalt.Werbinich" display="-&gt;"/>
    <hyperlink ref="B68" location="CH.J.Gewalt.sexuelleGewalt" display="-&gt;"/>
  </hyperlinks>
  <pageMargins left="0.7" right="0.7" top="0.78740157499999996" bottom="0.78740157499999996" header="0.3" footer="0.3"/>
  <pageSetup paperSize="9" orientation="portrait" r:id="rId59"/>
  <drawing r:id="rId6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6DBEC2"/>
  </sheetPr>
  <dimension ref="A2:Q16"/>
  <sheetViews>
    <sheetView workbookViewId="0"/>
  </sheetViews>
  <sheetFormatPr baseColWidth="10" defaultRowHeight="15.75" x14ac:dyDescent="0.25"/>
  <cols>
    <col min="1" max="1" width="3.5546875" style="1" customWidth="1"/>
    <col min="2" max="2" width="9.6640625" style="1" customWidth="1"/>
    <col min="3" max="3" width="25.33203125" style="1" customWidth="1"/>
    <col min="4" max="4" width="9.33203125" style="1" customWidth="1"/>
    <col min="5" max="5" width="7.44140625" style="1" customWidth="1"/>
    <col min="6" max="6" width="12.88671875" style="1" customWidth="1"/>
    <col min="7" max="7" width="14.44140625" style="1" customWidth="1"/>
    <col min="8" max="8" width="11.44140625" style="1" customWidth="1"/>
    <col min="9" max="9" width="12" style="1" customWidth="1"/>
    <col min="10" max="10" width="8.5546875" style="1" customWidth="1"/>
    <col min="11" max="11" width="11.5546875" style="1"/>
    <col min="12" max="12" width="18" style="1" customWidth="1"/>
    <col min="13" max="13" width="11.77734375" style="1" customWidth="1"/>
    <col min="14" max="14" width="10.88671875" style="1" customWidth="1"/>
    <col min="15" max="16384" width="11.5546875" style="1"/>
  </cols>
  <sheetData>
    <row r="2" spans="1:17" x14ac:dyDescent="0.25">
      <c r="B2" s="42" t="s">
        <v>553</v>
      </c>
      <c r="C2" s="43"/>
      <c r="D2" s="43"/>
      <c r="E2" s="45"/>
      <c r="F2" s="45"/>
      <c r="G2" s="434" t="s">
        <v>554</v>
      </c>
      <c r="H2" s="434"/>
      <c r="I2" s="434"/>
      <c r="J2" s="434"/>
    </row>
    <row r="3" spans="1:17" x14ac:dyDescent="0.25">
      <c r="I3" s="55"/>
    </row>
    <row r="4" spans="1:17" x14ac:dyDescent="0.25">
      <c r="B4" s="158" t="s">
        <v>87</v>
      </c>
      <c r="C4" s="11"/>
      <c r="D4" s="208" t="s">
        <v>80</v>
      </c>
      <c r="E4" s="209" t="s">
        <v>79</v>
      </c>
      <c r="F4" s="208" t="s">
        <v>78</v>
      </c>
      <c r="G4" s="88"/>
      <c r="H4" s="88"/>
      <c r="I4" s="88"/>
      <c r="J4" s="140"/>
    </row>
    <row r="5" spans="1:17" x14ac:dyDescent="0.25">
      <c r="A5" s="126" t="s">
        <v>556</v>
      </c>
      <c r="B5" s="35" t="s">
        <v>257</v>
      </c>
      <c r="C5" s="35" t="s">
        <v>555</v>
      </c>
      <c r="D5" s="36">
        <v>4120</v>
      </c>
      <c r="E5" s="52">
        <v>-0.1</v>
      </c>
      <c r="F5" s="36">
        <v>4133</v>
      </c>
      <c r="G5" s="62"/>
      <c r="H5" s="62"/>
      <c r="I5" s="63"/>
      <c r="J5" s="140"/>
    </row>
    <row r="8" spans="1:17" x14ac:dyDescent="0.25">
      <c r="A8" s="56" t="s">
        <v>564</v>
      </c>
      <c r="B8" s="42" t="s">
        <v>553</v>
      </c>
      <c r="C8" s="41"/>
      <c r="D8" s="41"/>
      <c r="E8" s="41"/>
      <c r="F8" s="41"/>
      <c r="G8" s="41"/>
      <c r="H8" s="41"/>
      <c r="I8" s="434"/>
      <c r="J8" s="434"/>
    </row>
    <row r="9" spans="1:17" x14ac:dyDescent="0.25">
      <c r="C9" s="18"/>
      <c r="N9" s="5"/>
    </row>
    <row r="10" spans="1:17" x14ac:dyDescent="0.25">
      <c r="B10" s="158" t="s">
        <v>87</v>
      </c>
      <c r="C10" s="11"/>
      <c r="D10" s="208" t="s">
        <v>80</v>
      </c>
      <c r="E10" s="209" t="s">
        <v>79</v>
      </c>
      <c r="F10" s="208" t="s">
        <v>78</v>
      </c>
      <c r="G10" s="208" t="s">
        <v>61</v>
      </c>
      <c r="H10" s="208" t="s">
        <v>103</v>
      </c>
      <c r="I10" s="208" t="s">
        <v>76</v>
      </c>
      <c r="J10" s="210" t="s">
        <v>279</v>
      </c>
      <c r="L10" s="432">
        <v>2016</v>
      </c>
      <c r="M10" s="435"/>
      <c r="N10" s="432">
        <v>2015</v>
      </c>
      <c r="O10" s="432"/>
    </row>
    <row r="11" spans="1:17" x14ac:dyDescent="0.25">
      <c r="A11" s="126"/>
      <c r="B11" s="35" t="s">
        <v>257</v>
      </c>
      <c r="C11" s="68" t="s">
        <v>19</v>
      </c>
      <c r="D11" s="183" t="s">
        <v>77</v>
      </c>
      <c r="E11" s="103" t="s">
        <v>77</v>
      </c>
      <c r="F11" s="80">
        <f>SUM(F12:F15)</f>
        <v>6079</v>
      </c>
      <c r="G11" s="38">
        <f>SUM(G12:G15)</f>
        <v>5.2717129629629627</v>
      </c>
      <c r="H11" s="38"/>
      <c r="I11" s="39">
        <f>SUM(I12:I15)</f>
        <v>12652.111111111109</v>
      </c>
      <c r="J11" s="165">
        <f>(((G11/P11)*100)-100)/100</f>
        <v>0.54621928615560078</v>
      </c>
      <c r="L11" s="218" t="s">
        <v>85</v>
      </c>
      <c r="M11" s="219" t="s">
        <v>86</v>
      </c>
      <c r="N11" s="218" t="s">
        <v>85</v>
      </c>
      <c r="O11" s="218" t="s">
        <v>86</v>
      </c>
      <c r="P11" s="136">
        <f>SUM(P12:P15)</f>
        <v>3.4094212962962964</v>
      </c>
      <c r="Q11" s="135" t="s">
        <v>280</v>
      </c>
    </row>
    <row r="12" spans="1:17" x14ac:dyDescent="0.25">
      <c r="A12" s="126" t="s">
        <v>565</v>
      </c>
      <c r="B12" s="1" t="s">
        <v>257</v>
      </c>
      <c r="C12" s="124" t="s">
        <v>20</v>
      </c>
      <c r="D12" s="8">
        <v>2445</v>
      </c>
      <c r="E12" s="16">
        <v>1.48</v>
      </c>
      <c r="F12" s="8">
        <v>2445</v>
      </c>
      <c r="G12" s="6">
        <f t="shared" ref="G12:G15" si="0">((M12*60*24)*L12)/(60*60*24)</f>
        <v>2.8490740740740739</v>
      </c>
      <c r="H12" s="6">
        <f>(G12/$G$11)*100</f>
        <v>54.044559976815464</v>
      </c>
      <c r="I12" s="7">
        <f t="shared" ref="I12:I15" si="1">wertCH*G12*24</f>
        <v>6837.7777777777774</v>
      </c>
      <c r="J12" s="166">
        <f>(((G12/P12)*100)-100)/100</f>
        <v>1.127939142461964</v>
      </c>
      <c r="L12" s="180">
        <v>3620</v>
      </c>
      <c r="M12" s="220">
        <v>4.7222222222222221E-2</v>
      </c>
      <c r="N12" s="129">
        <v>1446</v>
      </c>
      <c r="O12" s="130">
        <v>5.5555555555555552E-2</v>
      </c>
      <c r="P12" s="125">
        <f>((O12*60*24)*N12)/(60*60*24)</f>
        <v>1.3388888888888888</v>
      </c>
    </row>
    <row r="13" spans="1:17" x14ac:dyDescent="0.25">
      <c r="A13" s="126" t="s">
        <v>566</v>
      </c>
      <c r="B13" s="1" t="s">
        <v>257</v>
      </c>
      <c r="C13" s="124" t="s">
        <v>21</v>
      </c>
      <c r="D13" s="8">
        <v>698</v>
      </c>
      <c r="E13" s="16">
        <v>0.91</v>
      </c>
      <c r="F13" s="8">
        <v>698</v>
      </c>
      <c r="G13" s="6">
        <f t="shared" si="0"/>
        <v>0.26361111111111113</v>
      </c>
      <c r="H13" s="6">
        <f t="shared" ref="H13:H15" si="2">(G13/$G$11)*100</f>
        <v>5.0004830111795142</v>
      </c>
      <c r="I13" s="7">
        <f t="shared" si="1"/>
        <v>632.66666666666674</v>
      </c>
      <c r="J13" s="166">
        <f t="shared" ref="J13:J15" si="3">(((G13/P13)*100)-100)/100</f>
        <v>0.4010826771653544</v>
      </c>
      <c r="L13" s="180">
        <v>876</v>
      </c>
      <c r="M13" s="220">
        <v>1.8055555555555557E-2</v>
      </c>
      <c r="N13" s="129">
        <v>508</v>
      </c>
      <c r="O13" s="130">
        <v>2.2222222222222223E-2</v>
      </c>
      <c r="P13" s="125">
        <f t="shared" ref="P13:P15" si="4">((O13*60*24)*N13)/(60*60*24)</f>
        <v>0.18814814814814815</v>
      </c>
    </row>
    <row r="14" spans="1:17" x14ac:dyDescent="0.25">
      <c r="A14" s="126" t="s">
        <v>567</v>
      </c>
      <c r="B14" s="1" t="s">
        <v>257</v>
      </c>
      <c r="C14" s="124" t="s">
        <v>22</v>
      </c>
      <c r="D14" s="8">
        <v>1275</v>
      </c>
      <c r="E14" s="16">
        <v>1.1599999999999999</v>
      </c>
      <c r="F14" s="8">
        <v>1275</v>
      </c>
      <c r="G14" s="6">
        <f t="shared" si="0"/>
        <v>0.78472222222222221</v>
      </c>
      <c r="H14" s="6">
        <f t="shared" si="2"/>
        <v>14.885526350455351</v>
      </c>
      <c r="I14" s="7">
        <f t="shared" si="1"/>
        <v>1883.333333333333</v>
      </c>
      <c r="J14" s="166">
        <f t="shared" si="3"/>
        <v>0.69610246660329178</v>
      </c>
      <c r="L14" s="180">
        <v>1695</v>
      </c>
      <c r="M14" s="220">
        <v>2.7777777777777776E-2</v>
      </c>
      <c r="N14" s="129">
        <v>869</v>
      </c>
      <c r="O14" s="130">
        <v>3.1944444444444449E-2</v>
      </c>
      <c r="P14" s="125">
        <f t="shared" si="4"/>
        <v>0.46266203703703712</v>
      </c>
    </row>
    <row r="15" spans="1:17" x14ac:dyDescent="0.25">
      <c r="A15" s="126" t="s">
        <v>568</v>
      </c>
      <c r="B15" s="9" t="s">
        <v>257</v>
      </c>
      <c r="C15" s="70" t="s">
        <v>23</v>
      </c>
      <c r="D15" s="10">
        <v>977</v>
      </c>
      <c r="E15" s="95">
        <v>-0.09</v>
      </c>
      <c r="F15" s="10">
        <v>1661</v>
      </c>
      <c r="G15" s="12">
        <f t="shared" si="0"/>
        <v>1.3743055555555554</v>
      </c>
      <c r="H15" s="12">
        <f t="shared" si="2"/>
        <v>26.069430661549674</v>
      </c>
      <c r="I15" s="13">
        <f t="shared" si="1"/>
        <v>3298.333333333333</v>
      </c>
      <c r="J15" s="53">
        <f t="shared" si="3"/>
        <v>-3.1989825865779836E-2</v>
      </c>
      <c r="L15" s="132">
        <v>1979</v>
      </c>
      <c r="M15" s="221">
        <v>4.1666666666666664E-2</v>
      </c>
      <c r="N15" s="132">
        <v>2152</v>
      </c>
      <c r="O15" s="133">
        <v>3.9583333333333331E-2</v>
      </c>
      <c r="P15" s="156">
        <f t="shared" si="4"/>
        <v>1.4197222222222223</v>
      </c>
    </row>
    <row r="16" spans="1:17" x14ac:dyDescent="0.25">
      <c r="P16" s="6"/>
    </row>
  </sheetData>
  <mergeCells count="4">
    <mergeCell ref="G2:J2"/>
    <mergeCell ref="I8:J8"/>
    <mergeCell ref="L10:M10"/>
    <mergeCell ref="N10:O10"/>
  </mergeCells>
  <hyperlinks>
    <hyperlink ref="G2" r:id="rId1"/>
    <hyperlink ref="C12" r:id="rId2"/>
    <hyperlink ref="C13" r:id="rId3"/>
    <hyperlink ref="C14" r:id="rId4"/>
    <hyperlink ref="C15" r:id="rId5"/>
    <hyperlink ref="D10" location="leg.sessions" display="Sessions"/>
    <hyperlink ref="E10" location="leg.trend" display="Trend"/>
    <hyperlink ref="F10" location="leg.uniquePageviews" display="uniquePageviews"/>
    <hyperlink ref="G10" location="leg.interventionstage" display="Interventionstage"/>
    <hyperlink ref="H10" location="leg.proz.verteilung" display="% Verteilung"/>
    <hyperlink ref="I10" location="leg.wert" display="Wert"/>
    <hyperlink ref="J10" location="leg.verlauf" display="Verlauf"/>
    <hyperlink ref="D4" location="leg.sessions" display="Sessions"/>
    <hyperlink ref="E4" location="leg.trend" display="Trend"/>
    <hyperlink ref="F4" location="leg.uniquePageviews" display="uniquePageviews"/>
    <hyperlink ref="B4" location="leg.onlineseit" display="Online seit…"/>
    <hyperlink ref="B10" location="leg.onlineseit" display="Online seit…"/>
    <hyperlink ref="L11" location="leg.pageviews" display="pageviews"/>
    <hyperlink ref="M11" location="leg.avgTimeOnPage" display="avgTimeOnPage"/>
    <hyperlink ref="N11" location="leg.pageviews" display="pageviews"/>
    <hyperlink ref="O11" location="leg.avgTimeOnPage" display="avgTimeOnPage"/>
  </hyperlinks>
  <pageMargins left="0.7" right="0.7" top="0.78740157499999996" bottom="0.78740157499999996" header="0.3" footer="0.3"/>
  <pageSetup paperSize="9" orientation="portrait"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6DBEC2"/>
  </sheetPr>
  <dimension ref="A2:Q10"/>
  <sheetViews>
    <sheetView workbookViewId="0">
      <selection activeCell="H35" sqref="H35"/>
    </sheetView>
  </sheetViews>
  <sheetFormatPr baseColWidth="10" defaultRowHeight="15.75" x14ac:dyDescent="0.25"/>
  <cols>
    <col min="1" max="1" width="4.6640625" customWidth="1"/>
    <col min="3" max="3" width="21.33203125" bestFit="1" customWidth="1"/>
    <col min="6" max="7" width="12.6640625" bestFit="1" customWidth="1"/>
    <col min="8" max="8" width="11.109375" customWidth="1"/>
    <col min="12" max="12" width="10" customWidth="1"/>
    <col min="13" max="13" width="14.5546875" customWidth="1"/>
  </cols>
  <sheetData>
    <row r="2" spans="1:17" x14ac:dyDescent="0.25">
      <c r="A2" s="56" t="s">
        <v>574</v>
      </c>
      <c r="B2" s="42" t="s">
        <v>155</v>
      </c>
      <c r="C2" s="41"/>
      <c r="D2" s="41"/>
      <c r="E2" s="41"/>
      <c r="F2" s="41"/>
      <c r="G2" s="41"/>
      <c r="H2" s="41"/>
      <c r="I2" s="69" t="s">
        <v>156</v>
      </c>
    </row>
    <row r="3" spans="1:17" x14ac:dyDescent="0.25">
      <c r="A3" s="1"/>
      <c r="B3" s="1"/>
      <c r="C3" s="18"/>
      <c r="D3" s="1"/>
      <c r="E3" s="1"/>
      <c r="F3" s="1"/>
      <c r="G3" s="1"/>
      <c r="H3" s="1"/>
      <c r="I3" s="1"/>
    </row>
    <row r="4" spans="1:17" x14ac:dyDescent="0.25">
      <c r="A4" s="1"/>
      <c r="B4" s="158" t="s">
        <v>87</v>
      </c>
      <c r="C4" s="11"/>
      <c r="D4" s="208" t="s">
        <v>80</v>
      </c>
      <c r="E4" s="209" t="s">
        <v>79</v>
      </c>
      <c r="F4" s="208" t="s">
        <v>78</v>
      </c>
      <c r="G4" s="208" t="s">
        <v>61</v>
      </c>
      <c r="H4" s="208" t="s">
        <v>103</v>
      </c>
      <c r="I4" s="208" t="s">
        <v>76</v>
      </c>
      <c r="J4" s="210" t="s">
        <v>279</v>
      </c>
      <c r="L4" s="432">
        <v>2016</v>
      </c>
      <c r="M4" s="435"/>
      <c r="N4" s="432">
        <v>2015</v>
      </c>
      <c r="O4" s="432"/>
      <c r="P4" s="1"/>
      <c r="Q4" s="1"/>
    </row>
    <row r="5" spans="1:17" x14ac:dyDescent="0.25">
      <c r="A5" s="126" t="s">
        <v>575</v>
      </c>
      <c r="B5" s="35" t="s">
        <v>257</v>
      </c>
      <c r="C5" s="68" t="s">
        <v>569</v>
      </c>
      <c r="D5" s="183">
        <v>663</v>
      </c>
      <c r="E5" s="362">
        <v>-0.26</v>
      </c>
      <c r="F5" s="80">
        <f>SUM(F6:F10)</f>
        <v>707</v>
      </c>
      <c r="G5" s="38">
        <f>SUM(G6:G10)</f>
        <v>0.62714120370370385</v>
      </c>
      <c r="H5" s="38"/>
      <c r="I5" s="39">
        <f>SUM(I6:I10)</f>
        <v>1505.1388888888891</v>
      </c>
      <c r="J5" s="165">
        <f>(((G5/P5)*100)-100)/100</f>
        <v>2.0413928174611014E-2</v>
      </c>
      <c r="L5" s="218" t="s">
        <v>85</v>
      </c>
      <c r="M5" s="219" t="s">
        <v>86</v>
      </c>
      <c r="N5" s="218" t="s">
        <v>85</v>
      </c>
      <c r="O5" s="218" t="s">
        <v>86</v>
      </c>
      <c r="P5" s="136">
        <f>SUM(P6:P10)</f>
        <v>0.6145949074074073</v>
      </c>
      <c r="Q5" s="135" t="s">
        <v>280</v>
      </c>
    </row>
    <row r="6" spans="1:17" x14ac:dyDescent="0.25">
      <c r="A6" s="126" t="s">
        <v>576</v>
      </c>
      <c r="B6" s="59" t="s">
        <v>257</v>
      </c>
      <c r="C6" s="124" t="s">
        <v>157</v>
      </c>
      <c r="D6" s="8">
        <v>142</v>
      </c>
      <c r="E6" s="17">
        <v>-7.0000000000000007E-2</v>
      </c>
      <c r="F6" s="8">
        <v>147</v>
      </c>
      <c r="G6" s="175">
        <f t="shared" ref="G6:G10" si="0">((M6*60*24)*L6)/(60*60*24)</f>
        <v>0.17614583333333333</v>
      </c>
      <c r="H6" s="153">
        <f>(G6/$G$5)*100</f>
        <v>28.087108978499582</v>
      </c>
      <c r="I6" s="154">
        <f t="shared" ref="I6:I10" si="1">wertCH*G6*24</f>
        <v>422.75</v>
      </c>
      <c r="J6" s="176">
        <f>(((G6/P6)*100)-100)/100</f>
        <v>0.13863534340864889</v>
      </c>
      <c r="L6" s="180">
        <v>171</v>
      </c>
      <c r="M6" s="220">
        <v>6.1805555555555558E-2</v>
      </c>
      <c r="N6" s="131">
        <v>163</v>
      </c>
      <c r="O6" s="130">
        <v>5.6944444444444443E-2</v>
      </c>
      <c r="P6" s="125">
        <f>((O6*60*24)*N6)/(60*60*24)</f>
        <v>0.15469907407407407</v>
      </c>
      <c r="Q6" s="1"/>
    </row>
    <row r="7" spans="1:17" x14ac:dyDescent="0.25">
      <c r="A7" s="126" t="s">
        <v>577</v>
      </c>
      <c r="B7" s="59" t="s">
        <v>257</v>
      </c>
      <c r="C7" s="124" t="s">
        <v>158</v>
      </c>
      <c r="D7" s="8">
        <v>52</v>
      </c>
      <c r="E7" s="17">
        <v>-0.33</v>
      </c>
      <c r="F7" s="8">
        <v>114</v>
      </c>
      <c r="G7" s="175">
        <f t="shared" si="0"/>
        <v>7.2893518518518524E-2</v>
      </c>
      <c r="H7" s="153">
        <f t="shared" ref="H7:H10" si="2">(G7/$G$5)*100</f>
        <v>11.623142936236965</v>
      </c>
      <c r="I7" s="154">
        <f t="shared" si="1"/>
        <v>174.94444444444446</v>
      </c>
      <c r="J7" s="176">
        <f t="shared" ref="J7:J10" si="3">(((G7/P7)*100)-100)/100</f>
        <v>0.12143874643874654</v>
      </c>
      <c r="L7" s="180">
        <v>134</v>
      </c>
      <c r="M7" s="220">
        <v>3.2638888888888891E-2</v>
      </c>
      <c r="N7" s="131">
        <v>208</v>
      </c>
      <c r="O7" s="130">
        <v>1.8749999999999999E-2</v>
      </c>
      <c r="P7" s="125">
        <f t="shared" ref="P7:P10" si="4">((O7*60*24)*N7)/(60*60*24)</f>
        <v>6.5000000000000002E-2</v>
      </c>
      <c r="Q7" s="1"/>
    </row>
    <row r="8" spans="1:17" x14ac:dyDescent="0.25">
      <c r="A8" s="126" t="s">
        <v>578</v>
      </c>
      <c r="B8" s="59" t="s">
        <v>257</v>
      </c>
      <c r="C8" s="124" t="s">
        <v>159</v>
      </c>
      <c r="D8" s="8">
        <v>83</v>
      </c>
      <c r="E8" s="17">
        <v>-0.24</v>
      </c>
      <c r="F8" s="8">
        <v>253</v>
      </c>
      <c r="G8" s="175">
        <f t="shared" si="0"/>
        <v>0.22166666666666671</v>
      </c>
      <c r="H8" s="153">
        <f t="shared" si="2"/>
        <v>35.345575343729813</v>
      </c>
      <c r="I8" s="154">
        <f t="shared" si="1"/>
        <v>532.00000000000011</v>
      </c>
      <c r="J8" s="176">
        <f t="shared" si="3"/>
        <v>0.16326530612244938</v>
      </c>
      <c r="L8" s="180">
        <v>304</v>
      </c>
      <c r="M8" s="220">
        <v>4.3750000000000004E-2</v>
      </c>
      <c r="N8" s="131">
        <v>392</v>
      </c>
      <c r="O8" s="130">
        <v>2.9166666666666664E-2</v>
      </c>
      <c r="P8" s="125">
        <f t="shared" si="4"/>
        <v>0.19055555555555551</v>
      </c>
      <c r="Q8" s="1"/>
    </row>
    <row r="9" spans="1:17" x14ac:dyDescent="0.25">
      <c r="A9" s="126" t="s">
        <v>579</v>
      </c>
      <c r="B9" s="59" t="s">
        <v>257</v>
      </c>
      <c r="C9" s="124" t="s">
        <v>160</v>
      </c>
      <c r="D9" s="8">
        <v>114</v>
      </c>
      <c r="E9" s="17">
        <v>-0.43</v>
      </c>
      <c r="F9" s="8">
        <v>162</v>
      </c>
      <c r="G9" s="175">
        <f t="shared" si="0"/>
        <v>0.14578703703703705</v>
      </c>
      <c r="H9" s="153">
        <f t="shared" si="2"/>
        <v>23.24628587247393</v>
      </c>
      <c r="I9" s="154">
        <f t="shared" si="1"/>
        <v>349.88888888888891</v>
      </c>
      <c r="J9" s="170">
        <f t="shared" si="3"/>
        <v>-0.24006033182503772</v>
      </c>
      <c r="L9" s="180">
        <v>188</v>
      </c>
      <c r="M9" s="220">
        <v>4.6527777777777779E-2</v>
      </c>
      <c r="N9" s="131">
        <v>325</v>
      </c>
      <c r="O9" s="130">
        <v>3.5416666666666666E-2</v>
      </c>
      <c r="P9" s="125">
        <f t="shared" si="4"/>
        <v>0.19184027777777779</v>
      </c>
      <c r="Q9" s="1"/>
    </row>
    <row r="10" spans="1:17" x14ac:dyDescent="0.25">
      <c r="A10" s="126" t="s">
        <v>580</v>
      </c>
      <c r="B10" s="9" t="s">
        <v>257</v>
      </c>
      <c r="C10" s="70" t="s">
        <v>161</v>
      </c>
      <c r="D10" s="10">
        <v>28</v>
      </c>
      <c r="E10" s="53">
        <v>-0.26</v>
      </c>
      <c r="F10" s="10">
        <v>31</v>
      </c>
      <c r="G10" s="184">
        <f t="shared" si="0"/>
        <v>1.064814814814815E-2</v>
      </c>
      <c r="H10" s="12">
        <f t="shared" si="2"/>
        <v>1.6978868690597029</v>
      </c>
      <c r="I10" s="13">
        <f t="shared" si="1"/>
        <v>25.555555555555557</v>
      </c>
      <c r="J10" s="53">
        <f t="shared" si="3"/>
        <v>-0.14814814814814808</v>
      </c>
      <c r="L10" s="132">
        <v>40</v>
      </c>
      <c r="M10" s="221">
        <v>1.5972222222222224E-2</v>
      </c>
      <c r="N10" s="134">
        <v>45</v>
      </c>
      <c r="O10" s="133">
        <v>1.6666666666666666E-2</v>
      </c>
      <c r="P10" s="156">
        <f t="shared" si="4"/>
        <v>1.2500000000000001E-2</v>
      </c>
      <c r="Q10" s="1"/>
    </row>
  </sheetData>
  <mergeCells count="2">
    <mergeCell ref="L4:M4"/>
    <mergeCell ref="N4:O4"/>
  </mergeCells>
  <hyperlinks>
    <hyperlink ref="I2" r:id="rId1"/>
    <hyperlink ref="C5" r:id="rId2"/>
    <hyperlink ref="C6" r:id="rId3"/>
    <hyperlink ref="C7" r:id="rId4"/>
    <hyperlink ref="C8" r:id="rId5"/>
    <hyperlink ref="C9" r:id="rId6"/>
    <hyperlink ref="C10" r:id="rId7"/>
    <hyperlink ref="D4" location="leg.sessions" display="Sessions"/>
    <hyperlink ref="E4" location="leg.trend" display="Trend"/>
    <hyperlink ref="F4" location="leg.uniquePageviews" display="uniquePageviews"/>
    <hyperlink ref="G4" location="leg.interventionstage" display="Interventionstage"/>
    <hyperlink ref="H4" location="leg.proz.verteilung" display="% Verteilung"/>
    <hyperlink ref="I4" location="leg.wert" display="Wert"/>
    <hyperlink ref="J4" location="leg.verlauf" display="Verlauf"/>
    <hyperlink ref="B4" location="leg.onlineseit" display="Online seit…"/>
    <hyperlink ref="L5" location="leg.pageviews" display="pageviews"/>
    <hyperlink ref="M5" location="leg.avgTimeOnPage" display="avgTimeOnPage"/>
    <hyperlink ref="N5" location="leg.pageviews" display="pageviews"/>
    <hyperlink ref="O5" location="leg.avgTimeOnPage" display="avgTimeOnPage"/>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95</vt:i4>
      </vt:variant>
    </vt:vector>
  </HeadingPairs>
  <TitlesOfParts>
    <vt:vector size="122" baseType="lpstr">
      <vt:lpstr>Index</vt:lpstr>
      <vt:lpstr>Legende</vt:lpstr>
      <vt:lpstr>feel-ok.ch</vt:lpstr>
      <vt:lpstr>CH - J - Freizeit, Job</vt:lpstr>
      <vt:lpstr>CH - J - Konsum, Sucht</vt:lpstr>
      <vt:lpstr>CH - J - Konflikte, Krise</vt:lpstr>
      <vt:lpstr>CH - J - Körper, Psyche</vt:lpstr>
      <vt:lpstr>CH - J - Austausch</vt:lpstr>
      <vt:lpstr>CH - Schule - F&amp;F</vt:lpstr>
      <vt:lpstr>CH - Übergeordnete Ressourcen</vt:lpstr>
      <vt:lpstr>CH - Schule</vt:lpstr>
      <vt:lpstr>CH - Eltern - Themen</vt:lpstr>
      <vt:lpstr>feel-ok.at</vt:lpstr>
      <vt:lpstr>AT - J - Freizeit, Job</vt:lpstr>
      <vt:lpstr>AT - J - Konsum, Sucht</vt:lpstr>
      <vt:lpstr>AT - J - Konflikte, Krise</vt:lpstr>
      <vt:lpstr>AT - J - Körper, Psyche</vt:lpstr>
      <vt:lpstr>AT - Schule - Themen</vt:lpstr>
      <vt:lpstr>AT - Schule</vt:lpstr>
      <vt:lpstr>AT - Übergeordnete Ressourcen</vt:lpstr>
      <vt:lpstr>feelok.de</vt:lpstr>
      <vt:lpstr>DE - J - Themen, Beratung</vt:lpstr>
      <vt:lpstr>DE - Schule</vt:lpstr>
      <vt:lpstr>CH - AT - DE - Überblick</vt:lpstr>
      <vt:lpstr>CH-AT-DE - Nation, KT, BL</vt:lpstr>
      <vt:lpstr>CH-AT-DE - Technologie</vt:lpstr>
      <vt:lpstr>Netzwerk feel-ok (2016)</vt:lpstr>
      <vt:lpstr>'AT - J - Konsum, Sucht'!AT.J.Alkohol</vt:lpstr>
      <vt:lpstr>'AT - J - Freizeit, Job'!AT.J.Beruf</vt:lpstr>
      <vt:lpstr>'AT - J - Konsum, Sucht'!AT.J.Cannabis</vt:lpstr>
      <vt:lpstr>'AT - J - Körper, Psyche'!AT.J.Ernährung</vt:lpstr>
      <vt:lpstr>'AT - J - Konflikte, Krise'!AT.J.Gewalt</vt:lpstr>
      <vt:lpstr>'AT - J - Konflikte, Krise'!AT.J.Gewalt.Cybermobbing</vt:lpstr>
      <vt:lpstr>'AT - J - Konflikte, Krise'!AT.J.Gewalt.sexuelleGewalt</vt:lpstr>
      <vt:lpstr>'AT - J - Konflikte, Krise'!AT.J.Gewalt.Werbinich</vt:lpstr>
      <vt:lpstr>'AT - J - Körper, Psyche'!AT.J.Gewicht</vt:lpstr>
      <vt:lpstr>'AT - J - Konsum, Sucht'!AT.J.GS</vt:lpstr>
      <vt:lpstr>AT.J.Lärm</vt:lpstr>
      <vt:lpstr>'AT - J - Konsum, Sucht'!AT.J.Rauchen</vt:lpstr>
      <vt:lpstr>'AT - J - Körper, Psyche'!AT.J.Selbstvertrauen</vt:lpstr>
      <vt:lpstr>'AT - J - Körper, Psyche'!AT.J.Selbstvertrauen.Werbinich</vt:lpstr>
      <vt:lpstr>'AT - J - Körper, Psyche'!AT.J.Sex</vt:lpstr>
      <vt:lpstr>'AT - J - Körper, Psyche'!AT.J.Sex.sexuelleGewalt</vt:lpstr>
      <vt:lpstr>'AT - J - Freizeit, Job'!AT.J.Sport</vt:lpstr>
      <vt:lpstr>'AT - J - Körper, Psyche'!AT.J.Stress</vt:lpstr>
      <vt:lpstr>'AT - J - Konflikte, Krise'!AT.J.Suizid</vt:lpstr>
      <vt:lpstr>'AT - J - Freizeit, Job'!AT.J.Webprofi</vt:lpstr>
      <vt:lpstr>'AT - J - Freizeit, Job'!AT.J.Webprofi.Cybermobbing</vt:lpstr>
      <vt:lpstr>'AT - J - Freizeit, Job'!AT.J.Webprofi.SexImNetz</vt:lpstr>
      <vt:lpstr>'AT - Schule'!AT.L.Anwendung</vt:lpstr>
      <vt:lpstr>'AT - Schule - Themen'!AT.L.Klassenmanagement</vt:lpstr>
      <vt:lpstr>CH.E.Belastungen</vt:lpstr>
      <vt:lpstr>CH.E.Erziehung</vt:lpstr>
      <vt:lpstr>CH.J.Alkohol</vt:lpstr>
      <vt:lpstr>CH.J.Austausch</vt:lpstr>
      <vt:lpstr>CH.J.Beruf</vt:lpstr>
      <vt:lpstr>CH.J.Cannabis</vt:lpstr>
      <vt:lpstr>CH.J.Ernährung</vt:lpstr>
      <vt:lpstr>CH.J.Gewalt</vt:lpstr>
      <vt:lpstr>CH.J.Gewalt.Cybermobbing</vt:lpstr>
      <vt:lpstr>CH.J.Gewalt.sexuelleGewalt</vt:lpstr>
      <vt:lpstr>CH.J.Gewalt.Werbinich</vt:lpstr>
      <vt:lpstr>CH.J.Gewicht</vt:lpstr>
      <vt:lpstr>CH.J.GS</vt:lpstr>
      <vt:lpstr>CH.J.Rauchen</vt:lpstr>
      <vt:lpstr>CH.J.Selbstvertrauen</vt:lpstr>
      <vt:lpstr>CH.J.Selbstvertrauen.Werbinich</vt:lpstr>
      <vt:lpstr>CH.J.Sex</vt:lpstr>
      <vt:lpstr>CH.J.Sex.SexinNetz</vt:lpstr>
      <vt:lpstr>CH.J.Sex.sexuelleGewalt</vt:lpstr>
      <vt:lpstr>CH.J.Sport</vt:lpstr>
      <vt:lpstr>CH.J.Stress</vt:lpstr>
      <vt:lpstr>CH.J.Suizid</vt:lpstr>
      <vt:lpstr>CH.J.Webprofi</vt:lpstr>
      <vt:lpstr>CH.J.Webprofi.Cybermobbing</vt:lpstr>
      <vt:lpstr>CH.J.Webprofi.SexImNetz</vt:lpstr>
      <vt:lpstr>CH.L.Anwendung</vt:lpstr>
      <vt:lpstr>CH.L.Bestellungen</vt:lpstr>
      <vt:lpstr>CH.L.FF</vt:lpstr>
      <vt:lpstr>'DE - J - Themen, Beratung'!DE.J.Alkohol</vt:lpstr>
      <vt:lpstr>'DE - J - Themen, Beratung'!DE.J.Cannabis</vt:lpstr>
      <vt:lpstr>'DE - J - Themen, Beratung'!DE.J.Rauchen</vt:lpstr>
      <vt:lpstr>DE.J.Selbstvertrauen</vt:lpstr>
      <vt:lpstr>DE.J.Stress</vt:lpstr>
      <vt:lpstr>leg.avgTimeOnPage</vt:lpstr>
      <vt:lpstr>leg.download</vt:lpstr>
      <vt:lpstr>leg.interventionstage</vt:lpstr>
      <vt:lpstr>leg.onlineseit</vt:lpstr>
      <vt:lpstr>leg.pageviews</vt:lpstr>
      <vt:lpstr>leg.proz.verteilung</vt:lpstr>
      <vt:lpstr>leg.sessions</vt:lpstr>
      <vt:lpstr>leg.timeOnPage</vt:lpstr>
      <vt:lpstr>leg.trend</vt:lpstr>
      <vt:lpstr>leg.uniquePageviews</vt:lpstr>
      <vt:lpstr>leg.verlauf</vt:lpstr>
      <vt:lpstr>leg.videostatistiken</vt:lpstr>
      <vt:lpstr>leg.wert</vt:lpstr>
      <vt:lpstr>Überblick.Alkohol</vt:lpstr>
      <vt:lpstr>Überblick.Austausch</vt:lpstr>
      <vt:lpstr>Überblick.Beruf</vt:lpstr>
      <vt:lpstr>Überblick.Cannabis</vt:lpstr>
      <vt:lpstr>Überblick.Ernährung</vt:lpstr>
      <vt:lpstr>Überblick.Erziehung</vt:lpstr>
      <vt:lpstr>Überblick.FF</vt:lpstr>
      <vt:lpstr>Überblick.Gewalt</vt:lpstr>
      <vt:lpstr>Überblick.Gewicht</vt:lpstr>
      <vt:lpstr>Überblick.GS</vt:lpstr>
      <vt:lpstr>Überblick.KM</vt:lpstr>
      <vt:lpstr>Überblick.Lärm</vt:lpstr>
      <vt:lpstr>Überblick.ps.Belastungen</vt:lpstr>
      <vt:lpstr>Überblick.Rauchen</vt:lpstr>
      <vt:lpstr>Überblick.Sex</vt:lpstr>
      <vt:lpstr>Überblick.Sport</vt:lpstr>
      <vt:lpstr>Überblick.Stress</vt:lpstr>
      <vt:lpstr>Überblick.Suizid</vt:lpstr>
      <vt:lpstr>Überblick.Sv</vt:lpstr>
      <vt:lpstr>Überblick.Webprofi</vt:lpstr>
      <vt:lpstr>wertAT</vt:lpstr>
      <vt:lpstr>wertCH</vt:lpstr>
      <vt:lpstr>wertCHF.Euro</vt:lpstr>
      <vt:lpstr>wertDE</vt:lpstr>
      <vt:lpstr>wertEuro.CHF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Padlina</dc:creator>
  <cp:lastModifiedBy>Oliver Padlina</cp:lastModifiedBy>
  <dcterms:created xsi:type="dcterms:W3CDTF">2016-12-21T07:54:48Z</dcterms:created>
  <dcterms:modified xsi:type="dcterms:W3CDTF">2017-03-30T06:12:27Z</dcterms:modified>
</cp:coreProperties>
</file>